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1280"/>
  </bookViews>
  <sheets>
    <sheet name="Приложение 9а за курсове " sheetId="1" r:id="rId1"/>
    <sheet name="Приложение 9а за семинари" sheetId="3" r:id="rId2"/>
    <sheet name="Приложение 9а за Твк Тпс" sheetId="4" r:id="rId3"/>
    <sheet name="Списъци разходи" sheetId="2" r:id="rId4"/>
  </sheets>
  <calcPr calcId="162913"/>
</workbook>
</file>

<file path=xl/calcChain.xml><?xml version="1.0" encoding="utf-8"?>
<calcChain xmlns="http://schemas.openxmlformats.org/spreadsheetml/2006/main">
  <c r="E16" i="3" l="1"/>
  <c r="E18" i="3"/>
  <c r="E16" i="1"/>
  <c r="E17" i="3" l="1"/>
  <c r="E17" i="1"/>
  <c r="H28" i="1"/>
  <c r="E21" i="3" l="1"/>
  <c r="E18" i="1"/>
  <c r="O28" i="1" l="1"/>
  <c r="E21" i="1"/>
  <c r="E20" i="1"/>
  <c r="E19" i="1"/>
  <c r="E19" i="3"/>
  <c r="E20" i="3"/>
  <c r="N28" i="1" l="1"/>
  <c r="E15" i="4"/>
  <c r="E16" i="4" s="1"/>
  <c r="E18" i="4" l="1"/>
  <c r="E19" i="4"/>
  <c r="E17" i="4"/>
  <c r="P27" i="4" l="1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H27" i="4"/>
  <c r="N27" i="4" s="1"/>
  <c r="H28" i="3"/>
  <c r="O28" i="3" s="1"/>
  <c r="P26" i="4"/>
  <c r="P56" i="4" s="1"/>
  <c r="H28" i="4"/>
  <c r="N28" i="4" s="1"/>
  <c r="H29" i="4"/>
  <c r="N29" i="4" s="1"/>
  <c r="H30" i="4"/>
  <c r="N30" i="4" s="1"/>
  <c r="H31" i="4"/>
  <c r="N31" i="4" s="1"/>
  <c r="H32" i="4"/>
  <c r="N32" i="4" s="1"/>
  <c r="H33" i="4"/>
  <c r="N33" i="4" s="1"/>
  <c r="H34" i="4"/>
  <c r="N34" i="4" s="1"/>
  <c r="H35" i="4"/>
  <c r="N35" i="4" s="1"/>
  <c r="H36" i="4"/>
  <c r="N36" i="4" s="1"/>
  <c r="H37" i="4"/>
  <c r="N37" i="4" s="1"/>
  <c r="H38" i="4"/>
  <c r="N38" i="4" s="1"/>
  <c r="H39" i="4"/>
  <c r="N39" i="4" s="1"/>
  <c r="H40" i="4"/>
  <c r="N40" i="4" s="1"/>
  <c r="H41" i="4"/>
  <c r="N41" i="4" s="1"/>
  <c r="H42" i="4"/>
  <c r="N42" i="4" s="1"/>
  <c r="H43" i="4"/>
  <c r="N43" i="4" s="1"/>
  <c r="H44" i="4"/>
  <c r="N44" i="4" s="1"/>
  <c r="H45" i="4"/>
  <c r="N45" i="4" s="1"/>
  <c r="H46" i="4"/>
  <c r="N46" i="4" s="1"/>
  <c r="H47" i="4"/>
  <c r="N47" i="4" s="1"/>
  <c r="H48" i="4"/>
  <c r="N48" i="4" s="1"/>
  <c r="H49" i="4"/>
  <c r="N49" i="4" s="1"/>
  <c r="H50" i="4"/>
  <c r="N50" i="4" s="1"/>
  <c r="H51" i="4"/>
  <c r="N51" i="4" s="1"/>
  <c r="H52" i="4"/>
  <c r="N52" i="4" s="1"/>
  <c r="H53" i="4"/>
  <c r="N53" i="4" s="1"/>
  <c r="H54" i="4"/>
  <c r="N54" i="4" s="1"/>
  <c r="H55" i="4"/>
  <c r="N55" i="4" s="1"/>
  <c r="H26" i="4"/>
  <c r="N26" i="4" s="1"/>
  <c r="H29" i="1"/>
  <c r="N29" i="1" s="1"/>
  <c r="H30" i="1"/>
  <c r="N30" i="1" s="1"/>
  <c r="H31" i="1"/>
  <c r="N31" i="1" s="1"/>
  <c r="H32" i="1"/>
  <c r="N32" i="1" s="1"/>
  <c r="H33" i="1"/>
  <c r="N33" i="1" s="1"/>
  <c r="H34" i="1"/>
  <c r="O34" i="1" s="1"/>
  <c r="H35" i="1"/>
  <c r="N35" i="1" s="1"/>
  <c r="H36" i="1"/>
  <c r="O36" i="1" s="1"/>
  <c r="H37" i="1"/>
  <c r="N37" i="1" s="1"/>
  <c r="H38" i="1"/>
  <c r="O38" i="1" s="1"/>
  <c r="H39" i="1"/>
  <c r="O39" i="1" s="1"/>
  <c r="H40" i="1"/>
  <c r="N40" i="1" s="1"/>
  <c r="H41" i="1"/>
  <c r="O41" i="1" s="1"/>
  <c r="H42" i="1"/>
  <c r="N42" i="1" s="1"/>
  <c r="H43" i="1"/>
  <c r="N43" i="1" s="1"/>
  <c r="H44" i="1"/>
  <c r="O44" i="1" s="1"/>
  <c r="H45" i="1"/>
  <c r="N45" i="1" s="1"/>
  <c r="H46" i="1"/>
  <c r="N46" i="1" s="1"/>
  <c r="H47" i="1"/>
  <c r="O47" i="1" s="1"/>
  <c r="H48" i="1"/>
  <c r="N48" i="1" s="1"/>
  <c r="H49" i="1"/>
  <c r="N49" i="1" s="1"/>
  <c r="H50" i="1"/>
  <c r="O50" i="1" s="1"/>
  <c r="H51" i="1"/>
  <c r="O51" i="1" s="1"/>
  <c r="H52" i="1"/>
  <c r="N52" i="1" s="1"/>
  <c r="H53" i="1"/>
  <c r="O53" i="1" s="1"/>
  <c r="H54" i="1"/>
  <c r="N54" i="1" s="1"/>
  <c r="H55" i="1"/>
  <c r="N55" i="1" s="1"/>
  <c r="H56" i="1"/>
  <c r="O56" i="1" s="1"/>
  <c r="H57" i="1"/>
  <c r="O57" i="1" s="1"/>
  <c r="H29" i="3"/>
  <c r="O29" i="3" s="1"/>
  <c r="H30" i="3"/>
  <c r="O30" i="3" s="1"/>
  <c r="H31" i="3"/>
  <c r="O31" i="3" s="1"/>
  <c r="H32" i="3"/>
  <c r="O32" i="3" s="1"/>
  <c r="H33" i="3"/>
  <c r="O33" i="3" s="1"/>
  <c r="H34" i="3"/>
  <c r="O34" i="3" s="1"/>
  <c r="H35" i="3"/>
  <c r="O35" i="3" s="1"/>
  <c r="H36" i="3"/>
  <c r="O36" i="3" s="1"/>
  <c r="H37" i="3"/>
  <c r="O37" i="3" s="1"/>
  <c r="H38" i="3"/>
  <c r="O38" i="3" s="1"/>
  <c r="H39" i="3"/>
  <c r="O39" i="3" s="1"/>
  <c r="H40" i="3"/>
  <c r="O40" i="3" s="1"/>
  <c r="H41" i="3"/>
  <c r="O41" i="3" s="1"/>
  <c r="H42" i="3"/>
  <c r="O42" i="3" s="1"/>
  <c r="H43" i="3"/>
  <c r="O43" i="3" s="1"/>
  <c r="H44" i="3"/>
  <c r="O44" i="3" s="1"/>
  <c r="H45" i="3"/>
  <c r="O45" i="3" s="1"/>
  <c r="H46" i="3"/>
  <c r="O46" i="3" s="1"/>
  <c r="H47" i="3"/>
  <c r="O47" i="3" s="1"/>
  <c r="H48" i="3"/>
  <c r="O48" i="3" s="1"/>
  <c r="H49" i="3"/>
  <c r="O49" i="3" s="1"/>
  <c r="H50" i="3"/>
  <c r="O50" i="3" s="1"/>
  <c r="H51" i="3"/>
  <c r="O51" i="3" s="1"/>
  <c r="H52" i="3"/>
  <c r="O52" i="3" s="1"/>
  <c r="H53" i="3"/>
  <c r="O53" i="3" s="1"/>
  <c r="H54" i="3"/>
  <c r="O54" i="3" s="1"/>
  <c r="H55" i="3"/>
  <c r="O55" i="3" s="1"/>
  <c r="H56" i="3"/>
  <c r="O56" i="3" s="1"/>
  <c r="H57" i="3"/>
  <c r="O57" i="3" s="1"/>
  <c r="H58" i="3"/>
  <c r="O58" i="3" s="1"/>
  <c r="H59" i="3"/>
  <c r="O59" i="3" s="1"/>
  <c r="H60" i="3"/>
  <c r="O60" i="3" s="1"/>
  <c r="H61" i="3"/>
  <c r="O61" i="3" s="1"/>
  <c r="H62" i="3"/>
  <c r="O62" i="3" s="1"/>
  <c r="H63" i="3"/>
  <c r="O63" i="3" s="1"/>
  <c r="H64" i="3"/>
  <c r="O64" i="3" s="1"/>
  <c r="H65" i="3"/>
  <c r="O65" i="3" s="1"/>
  <c r="H66" i="3"/>
  <c r="O66" i="3" s="1"/>
  <c r="H67" i="3"/>
  <c r="O67" i="3" s="1"/>
  <c r="H68" i="3"/>
  <c r="O68" i="3" s="1"/>
  <c r="H69" i="3"/>
  <c r="O69" i="3" s="1"/>
  <c r="H70" i="3"/>
  <c r="O70" i="3" s="1"/>
  <c r="H71" i="3"/>
  <c r="O71" i="3" s="1"/>
  <c r="H72" i="3"/>
  <c r="O72" i="3" s="1"/>
  <c r="H73" i="3"/>
  <c r="O73" i="3" s="1"/>
  <c r="H74" i="3"/>
  <c r="O74" i="3" s="1"/>
  <c r="H75" i="3"/>
  <c r="O75" i="3" s="1"/>
  <c r="H76" i="3"/>
  <c r="O76" i="3" s="1"/>
  <c r="H77" i="3"/>
  <c r="O77" i="3" s="1"/>
  <c r="H78" i="3"/>
  <c r="O78" i="3" s="1"/>
  <c r="H79" i="3"/>
  <c r="O79" i="3" s="1"/>
  <c r="H80" i="3"/>
  <c r="O80" i="3" s="1"/>
  <c r="H81" i="3"/>
  <c r="O81" i="3" s="1"/>
  <c r="H82" i="3"/>
  <c r="O82" i="3" s="1"/>
  <c r="H83" i="3"/>
  <c r="O83" i="3" s="1"/>
  <c r="H84" i="3"/>
  <c r="O84" i="3" s="1"/>
  <c r="H85" i="3"/>
  <c r="O85" i="3" s="1"/>
  <c r="H86" i="3"/>
  <c r="O86" i="3" s="1"/>
  <c r="H87" i="3"/>
  <c r="O87" i="3" s="1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J58" i="1"/>
  <c r="O48" i="1" l="1"/>
  <c r="O29" i="1"/>
  <c r="N53" i="1"/>
  <c r="N41" i="1"/>
  <c r="N36" i="1"/>
  <c r="N47" i="1"/>
  <c r="N44" i="1"/>
  <c r="N72" i="3"/>
  <c r="N36" i="3"/>
  <c r="N83" i="3"/>
  <c r="N47" i="3"/>
  <c r="N82" i="3"/>
  <c r="N34" i="3"/>
  <c r="N69" i="3"/>
  <c r="N33" i="3"/>
  <c r="N68" i="3"/>
  <c r="N44" i="3"/>
  <c r="N79" i="3"/>
  <c r="N67" i="3"/>
  <c r="N55" i="3"/>
  <c r="N43" i="3"/>
  <c r="N31" i="3"/>
  <c r="N60" i="3"/>
  <c r="N59" i="3"/>
  <c r="N58" i="3"/>
  <c r="N57" i="3"/>
  <c r="N78" i="3"/>
  <c r="N30" i="3"/>
  <c r="N84" i="3"/>
  <c r="N48" i="3"/>
  <c r="N71" i="3"/>
  <c r="N35" i="3"/>
  <c r="N70" i="3"/>
  <c r="N46" i="3"/>
  <c r="N81" i="3"/>
  <c r="N45" i="3"/>
  <c r="N80" i="3"/>
  <c r="N56" i="3"/>
  <c r="N32" i="3"/>
  <c r="N66" i="3"/>
  <c r="N54" i="3"/>
  <c r="N42" i="3"/>
  <c r="N77" i="3"/>
  <c r="N65" i="3"/>
  <c r="N53" i="3"/>
  <c r="N41" i="3"/>
  <c r="N29" i="3"/>
  <c r="N76" i="3"/>
  <c r="N64" i="3"/>
  <c r="N52" i="3"/>
  <c r="N40" i="3"/>
  <c r="N87" i="3"/>
  <c r="N75" i="3"/>
  <c r="N63" i="3"/>
  <c r="N51" i="3"/>
  <c r="N39" i="3"/>
  <c r="N86" i="3"/>
  <c r="N74" i="3"/>
  <c r="N62" i="3"/>
  <c r="N50" i="3"/>
  <c r="N38" i="3"/>
  <c r="N85" i="3"/>
  <c r="N73" i="3"/>
  <c r="N61" i="3"/>
  <c r="N49" i="3"/>
  <c r="N37" i="3"/>
  <c r="N51" i="1"/>
  <c r="N39" i="1"/>
  <c r="N50" i="1"/>
  <c r="N34" i="1"/>
  <c r="N38" i="1"/>
  <c r="N57" i="1"/>
  <c r="N56" i="1"/>
  <c r="N28" i="3"/>
  <c r="O49" i="1"/>
  <c r="O45" i="1"/>
  <c r="O55" i="1"/>
  <c r="O43" i="1"/>
  <c r="O54" i="1"/>
  <c r="O31" i="1"/>
  <c r="O52" i="1"/>
  <c r="O37" i="1"/>
  <c r="O46" i="1"/>
  <c r="O33" i="1"/>
  <c r="O40" i="1"/>
  <c r="O42" i="1"/>
  <c r="O32" i="1"/>
  <c r="O30" i="1"/>
  <c r="O35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28" i="3"/>
  <c r="Q88" i="3" s="1"/>
  <c r="M56" i="4"/>
  <c r="I56" i="4"/>
  <c r="G56" i="4"/>
  <c r="F56" i="4"/>
  <c r="M88" i="3"/>
  <c r="L88" i="3"/>
  <c r="I88" i="3"/>
  <c r="G88" i="3"/>
  <c r="F88" i="3"/>
  <c r="Q28" i="1" l="1"/>
  <c r="Q58" i="1" s="1"/>
  <c r="G58" i="1" l="1"/>
  <c r="I58" i="1"/>
  <c r="L58" i="1"/>
  <c r="M58" i="1"/>
  <c r="F58" i="1"/>
</calcChain>
</file>

<file path=xl/sharedStrings.xml><?xml version="1.0" encoding="utf-8"?>
<sst xmlns="http://schemas.openxmlformats.org/spreadsheetml/2006/main" count="217" uniqueCount="125">
  <si>
    <t xml:space="preserve">ДЕКЛАРАЦИЯ - ПРОТОКОЛ </t>
  </si>
  <si>
    <t>Име
/Собствено, бащино и фамилно име/</t>
  </si>
  <si>
    <t>№</t>
  </si>
  <si>
    <t>ЕГН</t>
  </si>
  <si>
    <t>ДА</t>
  </si>
  <si>
    <t>Не</t>
  </si>
  <si>
    <r>
      <t>Настаняване
/</t>
    </r>
    <r>
      <rPr>
        <sz val="12"/>
        <color rgb="FF000000"/>
        <rFont val="Times New Roman"/>
        <family val="1"/>
        <charset val="204"/>
      </rPr>
      <t>Данните се попълват от Декларациите от обучените лица/</t>
    </r>
  </si>
  <si>
    <r>
      <t xml:space="preserve">Общ брой присъствени дни на лицето
</t>
    </r>
    <r>
      <rPr>
        <sz val="12"/>
        <color rgb="FF000000"/>
        <rFont val="Times New Roman"/>
        <family val="1"/>
        <charset val="204"/>
      </rPr>
      <t>/Данните се попълват от присъствената форма/</t>
    </r>
  </si>
  <si>
    <r>
      <t xml:space="preserve">Общ брой учебни часове на лицето
</t>
    </r>
    <r>
      <rPr>
        <sz val="12"/>
        <color rgb="FF000000"/>
        <rFont val="Times New Roman"/>
        <family val="1"/>
        <charset val="204"/>
      </rPr>
      <t>/Данните се попълват от присъствената форма/</t>
    </r>
  </si>
  <si>
    <t>Приложение № 9a от Условията за изпълнение</t>
  </si>
  <si>
    <t>ОБЩО</t>
  </si>
  <si>
    <t>Специализиран курс за придобиване на правоспособност за работа със земеделска и горска техника за следните категории: Твк, Твк-3 и Тпс (въжени линии) с минимална продължителност 100 учебни часа:</t>
  </si>
  <si>
    <t>Специализиран курс за придобиване на правоспособност за работа със земеделска и горска техника за следната категория: Тпс (вертикални и/или хоризонтални банцизи) с минимална продължителност 87 учебни часа:</t>
  </si>
  <si>
    <t>Специализиран курс за придобиване на правоспособност за работа със земеделска и горска техника за следните категории: Твк-М и Твк-Г с минимална продължителност 75 учебни часа:</t>
  </si>
  <si>
    <t>Специализиран курс за придобиване на правоспособност за работа със земеделска и горска техника за следната категория: Тпс (моторни триони и храсторези) с минимална продължителност 54 учебни часа:</t>
  </si>
  <si>
    <t>Курс с минимална продължителност 50 учебни часа:</t>
  </si>
  <si>
    <t>3 671</t>
  </si>
  <si>
    <t>1 763</t>
  </si>
  <si>
    <t>Курс с минимална продължителност 150 учебни часа:</t>
  </si>
  <si>
    <t>1 867</t>
  </si>
  <si>
    <r>
      <t xml:space="preserve"> Вечери 
</t>
    </r>
    <r>
      <rPr>
        <sz val="12"/>
        <color rgb="FF000000"/>
        <rFont val="Times New Roman"/>
        <family val="1"/>
        <charset val="204"/>
      </rPr>
      <t>/Данните се попълват от Декларациите от обучените лица/</t>
    </r>
  </si>
  <si>
    <t>Процент часове, в които е участвало лицето</t>
  </si>
  <si>
    <t>Присъствено</t>
  </si>
  <si>
    <t>Хибридно</t>
  </si>
  <si>
    <t>Без разходи за нощувки и вечери -150 уч</t>
  </si>
  <si>
    <t>Без разходи за нощувки, вечери, обеди и кафе паузи -150 уч</t>
  </si>
  <si>
    <t>Без разходи за настаняване, изхранване, пътуване и транспорт -150 уч</t>
  </si>
  <si>
    <t>Хибридно обучение без разходи за нощувки и вечери -150 уч</t>
  </si>
  <si>
    <t>Хибридно обучение без разходи за нощувки, вечери, обеди и кафе паузи - 150 уч</t>
  </si>
  <si>
    <t>Хибридно обучение без включени разходи свързани с осигуряване на настаняване, изхранване, пътуване и транспорт - 150 уч</t>
  </si>
  <si>
    <t>Без разходи за нощувки и вечери - 50 уч</t>
  </si>
  <si>
    <t>Без разходи за нощувки, вечери, обеди и кафе паузи - 50 уч</t>
  </si>
  <si>
    <t>Без разходи за  настаняване, изхранване, пътуване и транспорт - 50 уч</t>
  </si>
  <si>
    <t>Хибридно обучение без разходи за нощувки и вечери - 50 уч</t>
  </si>
  <si>
    <t>Хибридно обучение без разходи за нощувки, вечери, обеди и кафе паузи - 50 уч</t>
  </si>
  <si>
    <t>Хибридно обучение без разходи за осигуряване на настаняване, изхранване, пътуване и транспорт -50 уч</t>
  </si>
  <si>
    <t>Хибридно обучение с настаняване, изхранване, пътуване и транспорт -150 уч</t>
  </si>
  <si>
    <t>Хибридно обучение с настаняване, изхранване, пътуване и транспорт - 50 уч</t>
  </si>
  <si>
    <t>Осигурено настаняване, изхранване, пътуване и транспорт -150 уч</t>
  </si>
  <si>
    <t>Осигурено настаняване, изхранване, пътуване и транспорт - 50 уч</t>
  </si>
  <si>
    <t>Осигурено настаняване, изхранване, пътуване и транспорт - 100 уч</t>
  </si>
  <si>
    <t>Осигурено настаняване, изхранване, пътуване и транспорт - 87 уч</t>
  </si>
  <si>
    <t>Без разходи за нощувки и вечери - 100 уч</t>
  </si>
  <si>
    <t>Без разходи за нощувки и вечери - 87 уч</t>
  </si>
  <si>
    <t>Без разходи за нощувки, вечери, обеди и кафе паузи - 87 уч</t>
  </si>
  <si>
    <t>Без разходи за настаняване, изхранване, пътуване и транспорт - 87 уч</t>
  </si>
  <si>
    <t>Осигурено настаняване, изхранване, пътуване и транспорт - 75 уч</t>
  </si>
  <si>
    <t>Без разходи за нощувки и вечери - 75 уч</t>
  </si>
  <si>
    <t>Без разходи за нощувки, вечери, обеди и кафе паузи - 75 уч</t>
  </si>
  <si>
    <t>Без разходи свързани за настаняване, изхранване, пътуване и транспорт - 75 уч</t>
  </si>
  <si>
    <t>Без разходи за настаняване, изхранване, пътуване и транспорт - 100 уч</t>
  </si>
  <si>
    <t>Лв. за едно лице</t>
  </si>
  <si>
    <t>Онлайн</t>
  </si>
  <si>
    <t>Твк</t>
  </si>
  <si>
    <r>
      <t>с посещение на база/и за практическо обучение и с включени разходи свързани с осигуряване на настаняване, изхранване, пътуване и транспорт</t>
    </r>
    <r>
      <rPr>
        <sz val="11"/>
        <color theme="1"/>
        <rFont val="Calibri"/>
        <family val="2"/>
        <charset val="204"/>
        <scheme val="minor"/>
      </rPr>
      <t xml:space="preserve"> - 18 уч</t>
    </r>
  </si>
  <si>
    <t>без посещение на база/и за практическо обучение и с включени разходи свързани с осигуряване на настаняване, изхранване, пътуване и транспорт - 18 уч</t>
  </si>
  <si>
    <t>с посещение на база/и за практическо обучение и без разходи за нощувки и вечери - 18 уч</t>
  </si>
  <si>
    <t>без посещение на база/и за практическо обучение и без разходи за нощувки и вечери - 18 уч</t>
  </si>
  <si>
    <t>с посещение на база/и за практическо обучение и без разходи за нощувки, вечери, обеди и кафе паузи - 18 уч</t>
  </si>
  <si>
    <t>при присъствено обучение без посещение на база/и за практическо обучение и без разходи за нощувки, вечери, обеди и кафе паузи - 18 уч</t>
  </si>
  <si>
    <t>Семинар с минимална продължителност 18 учебни часа</t>
  </si>
  <si>
    <t>Семинар с минимална продължителност 8 учебни часа</t>
  </si>
  <si>
    <t>Хибридно обучение с посещение на база/и за практическо обучение и с включени разходи свързани с осигуряване на изхранване, пътуване и транспорт - 18 уч</t>
  </si>
  <si>
    <t>Хибридно обучение без посещение на база/и за практическо обучение и с включени разходи свързани с осигуряване на изхранване, пътуване и транспорт - 18 уч</t>
  </si>
  <si>
    <t>Хибридно обучение с посещение на база/и за практическо обучение и без разходи за обеди и кафе паузи - 18 уч</t>
  </si>
  <si>
    <t>Хибридно обучение без посещение на база/и за практическо обучение и без разходи за обеди и кафе паузи - 18 уч</t>
  </si>
  <si>
    <t>Хибридно обучение без разходи за изхранване, пътуване и транспорт - 18 уч</t>
  </si>
  <si>
    <t>Семинари 8 и 18 учебни часа</t>
  </si>
  <si>
    <t>Курсове 50 и 150 учебни часа</t>
  </si>
  <si>
    <t>Тема…………………………………………………………………</t>
  </si>
  <si>
    <t>Да</t>
  </si>
  <si>
    <t>Неприложимо при онлайн обучение</t>
  </si>
  <si>
    <t>Разход, който следва да бъде заявен при присъствено обучение
/В колоната се прави проверка на максимално допустимия разход съгласно условията за кандидастване/</t>
  </si>
  <si>
    <t>Разход, който следва да бъде заявен при хибридно обучение
/В колоната се прави проверка на максимално допустимия разход съгласно условията за кандидастване/</t>
  </si>
  <si>
    <t>Учебни часове на курса</t>
  </si>
  <si>
    <t>/посочва се дейността и темата на обучението съгласно административния договор/</t>
  </si>
  <si>
    <t>Учебни часове на семинара</t>
  </si>
  <si>
    <t>Учебни часове на обучението</t>
  </si>
  <si>
    <t xml:space="preserve">за участие в семинар </t>
  </si>
  <si>
    <t xml:space="preserve">                 за получено обучение</t>
  </si>
  <si>
    <t>с посещение на база/и за практическо обучение и с включени разходи свързани с осигуряване на настаняване, изхранване, пътуване и транспорт - 18 уч</t>
  </si>
  <si>
    <t>Разход, който следва да бъде заявен
/В колоната се прави проверка на максимално допустимия разход съгласно условията за кандидастване/</t>
  </si>
  <si>
    <t>Без разходи за нощувки и вечери, обеди и кафе паузи  - 100 уч</t>
  </si>
  <si>
    <t>Без разходи за настаняване, изхранване, пътуване и транспорт - 18 уч</t>
  </si>
  <si>
    <t>При онлайн обучение - 18 уч</t>
  </si>
  <si>
    <t>Осигуряване на изхранване, пътуване и транспорт - 8 уч</t>
  </si>
  <si>
    <t>Без разходи за обеди и кафе паузи - 8 уч</t>
  </si>
  <si>
    <t>Без за осигуряване на изхранване, пътуване и транспорт - 8 уч</t>
  </si>
  <si>
    <t>Осигурено настаняване, изхранване, пътуване и транспорт - 54 уч</t>
  </si>
  <si>
    <t>Без разходи за нощувки и вечери - 54 уч</t>
  </si>
  <si>
    <t>Без разходи за нощувки, вечери, обеди и кафе паузи - 54 уч</t>
  </si>
  <si>
    <t>Без разходи за настаняване, изхранване, пътуване и транспорт - 54 уч</t>
  </si>
  <si>
    <t xml:space="preserve">                               за получено обучение по Твк и Тпс</t>
  </si>
  <si>
    <t>ПОЛЕТАТА В СИВО НЕ СЕ ПОПЪЛВАТ!!!!</t>
  </si>
  <si>
    <t>Размер на разхода подлежащ на заявяване, съгласно изпълнените елементи</t>
  </si>
  <si>
    <t>Онлайн обучение - 50 уч</t>
  </si>
  <si>
    <t>Онлайн обучение - 8 уч</t>
  </si>
  <si>
    <r>
      <t xml:space="preserve">Разход, </t>
    </r>
    <r>
      <rPr>
        <b/>
        <sz val="12"/>
        <color rgb="FFFF0000"/>
        <rFont val="Times New Roman"/>
        <family val="1"/>
        <charset val="204"/>
      </rPr>
      <t xml:space="preserve">съгласно изпълнените елементи </t>
    </r>
    <r>
      <rPr>
        <sz val="12"/>
        <color rgb="FFFF0000"/>
        <rFont val="Times New Roman"/>
        <family val="1"/>
        <charset val="204"/>
      </rPr>
      <t>в съответствие с Раздел 12. Допустими разходи от Условията за кандидатстване /</t>
    </r>
    <r>
      <rPr>
        <i/>
        <u/>
        <sz val="12"/>
        <color rgb="FFFF0000"/>
        <rFont val="Times New Roman"/>
        <family val="1"/>
        <charset val="204"/>
      </rPr>
      <t>елементите, които са изпълнени в по-малки количества не следва да се включват в разхода</t>
    </r>
    <r>
      <rPr>
        <sz val="12"/>
        <color rgb="FFFF0000"/>
        <rFont val="Times New Roman"/>
        <family val="1"/>
        <charset val="204"/>
      </rPr>
      <t>/</t>
    </r>
  </si>
  <si>
    <t>Начална дата на обучението:</t>
  </si>
  <si>
    <t>Крайна дата на обучението</t>
  </si>
  <si>
    <t>Минимална продължителност на обучението в дни съгласно условията за кандидатстване:</t>
  </si>
  <si>
    <t>Минимален брой присъствени дни при хибридно обучение съгласно условията за кандидатстване:</t>
  </si>
  <si>
    <t>/ЗА ВСЯКА ГРУПА СЕ ПОПЪЛВА ОТДЕЛНА ДЕКЛАРАЦИЯ-ПРОТОКОЛ/</t>
  </si>
  <si>
    <t>Минимален брой нощувки, съгласно продължителността на обучението и условията за кандидатстване</t>
  </si>
  <si>
    <t>Минимален брой обяди, съгласно продължителността на обучението и условията за кандидатстване</t>
  </si>
  <si>
    <t>Минимален брой кафе паузи, съгласно продължителността на обучението и условията за кандидатстване</t>
  </si>
  <si>
    <r>
      <t xml:space="preserve">Kафе паузи
</t>
    </r>
    <r>
      <rPr>
        <sz val="12"/>
        <color rgb="FF000000"/>
        <rFont val="Times New Roman"/>
        <family val="1"/>
        <charset val="204"/>
      </rPr>
      <t>/Данните се попълват от Декларациите от обучените лица/</t>
    </r>
  </si>
  <si>
    <r>
      <t xml:space="preserve">Кафе паузи
</t>
    </r>
    <r>
      <rPr>
        <sz val="12"/>
        <color rgb="FF000000"/>
        <rFont val="Times New Roman"/>
        <family val="1"/>
        <charset val="204"/>
      </rPr>
      <t>/Данните се попълват от Декларациите от обучените лица/</t>
    </r>
  </si>
  <si>
    <r>
      <t xml:space="preserve"> Обяди
</t>
    </r>
    <r>
      <rPr>
        <sz val="12"/>
        <color rgb="FF000000"/>
        <rFont val="Times New Roman"/>
        <family val="1"/>
        <charset val="204"/>
      </rPr>
      <t>/Данните се попълват от Декларациите от обучените лица/</t>
    </r>
  </si>
  <si>
    <t>Минимален брой вечери, съгласно продължителността на обучението и условията за кандидатстване</t>
  </si>
  <si>
    <t>ЕЛЕМЕНТИ</t>
  </si>
  <si>
    <t>Вид на обучението</t>
  </si>
  <si>
    <t>Крайна дата на обучението:</t>
  </si>
  <si>
    <t>Попълва се началната дата на обучението</t>
  </si>
  <si>
    <t>От падащото меню се избира продължителността на курса</t>
  </si>
  <si>
    <t>От падащото меню се избира вида на обучението</t>
  </si>
  <si>
    <t>Автоматично се генерира продължителността в дни съгласно Приложение №8 към условията за кандидатстване</t>
  </si>
  <si>
    <t>Автоматично се генерира брой нощувки за един обучаем съгласно Приложение №8 към условията за кандидатстване</t>
  </si>
  <si>
    <t>Автоматично се генерира брой обяди за един обучаем съгласно Приложение №8 към условията за кандидатстване</t>
  </si>
  <si>
    <t>Автоматично се генерира брой кафе паузи за един обучаем съгласно Приложение №8 към условията за кандидатстване</t>
  </si>
  <si>
    <t>Автоматично се генерира брой вечери за един обучаем съгласно Приложение №8 към условията за кандидатстване</t>
  </si>
  <si>
    <t>От падащото меню се избира продължителността на семинара</t>
  </si>
  <si>
    <t>Попълва се крайната дата на обучението</t>
  </si>
  <si>
    <r>
      <t>Пътуване и транспорт  
Да/Не/Неприложимо
/</t>
    </r>
    <r>
      <rPr>
        <sz val="12"/>
        <color rgb="FF000000"/>
        <rFont val="Times New Roman"/>
        <family val="1"/>
        <charset val="204"/>
      </rPr>
      <t>Отговор "Да" се отбелязва в случай че елементите са изпълнени съгласно Приложение №8 към условията за кандидатстване/</t>
    </r>
    <r>
      <rPr>
        <b/>
        <sz val="12"/>
        <color rgb="FF000000"/>
        <rFont val="Times New Roman"/>
        <family val="1"/>
        <charset val="204"/>
      </rPr>
      <t xml:space="preserve">
</t>
    </r>
    <r>
      <rPr>
        <sz val="12"/>
        <color rgb="FF000000"/>
        <rFont val="Times New Roman"/>
        <family val="1"/>
        <charset val="204"/>
      </rPr>
      <t/>
    </r>
  </si>
  <si>
    <r>
      <t xml:space="preserve">Пътуване и транспорт  
Да/Не/Неприложимо
</t>
    </r>
    <r>
      <rPr>
        <sz val="12"/>
        <color rgb="FF000000"/>
        <rFont val="Times New Roman"/>
        <family val="1"/>
        <charset val="204"/>
      </rPr>
      <t>Отговор "Да" се отбелязва в случай че елементите са изпълнени съгласно Приложение №8 към условията за кандидатстване/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</si>
</sst>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u/>
      <sz val="12"/>
      <color rgb="FFFF0000"/>
      <name val="Times New Roman"/>
      <family val="1"/>
      <charset val="204"/>
    </font>
    <font>
      <b/>
      <i/>
      <sz val="9"/>
      <color theme="1"/>
      <name val="Calibri"/>
      <family val="2"/>
      <charset val="204"/>
      <scheme val="minor"/>
    </font>
    <font>
      <b/>
      <i/>
      <sz val="9"/>
      <color rgb="FF000000"/>
      <name val="Times New Roman"/>
      <family val="1"/>
      <charset val="204"/>
    </font>
    <font>
      <i/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3">
    <xf numFmtId="0" fontId="0" fillId="0" borderId="0" xfId="0"/>
    <xf numFmtId="0" fontId="2" fillId="0" borderId="0" xfId="0" applyFont="1"/>
    <xf numFmtId="0" fontId="4" fillId="0" borderId="0" xfId="0" applyFont="1" applyBorder="1" applyAlignment="1">
      <alignment horizontal="left" wrapText="1"/>
    </xf>
    <xf numFmtId="0" fontId="1" fillId="0" borderId="0" xfId="0" applyFont="1"/>
    <xf numFmtId="164" fontId="6" fillId="0" borderId="0" xfId="0" applyNumberFormat="1" applyFont="1" applyBorder="1"/>
    <xf numFmtId="0" fontId="6" fillId="0" borderId="0" xfId="0" applyFont="1"/>
    <xf numFmtId="0" fontId="6" fillId="0" borderId="0" xfId="0" applyFont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0" fillId="0" borderId="1" xfId="0" applyBorder="1"/>
    <xf numFmtId="0" fontId="2" fillId="0" borderId="1" xfId="0" applyFont="1" applyBorder="1"/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" fillId="0" borderId="1" xfId="0" applyFont="1" applyBorder="1" applyAlignment="1"/>
    <xf numFmtId="0" fontId="2" fillId="0" borderId="1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/>
    </xf>
    <xf numFmtId="0" fontId="4" fillId="0" borderId="0" xfId="0" applyFont="1" applyBorder="1" applyAlignment="1">
      <alignment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center" wrapText="1"/>
    </xf>
    <xf numFmtId="0" fontId="9" fillId="0" borderId="0" xfId="0" applyFont="1" applyAlignment="1"/>
    <xf numFmtId="0" fontId="2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horizontal="right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1" fillId="0" borderId="3" xfId="0" applyFont="1" applyBorder="1" applyAlignment="1">
      <alignment horizontal="justify" vertical="center"/>
    </xf>
    <xf numFmtId="0" fontId="0" fillId="0" borderId="4" xfId="0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8" xfId="0" applyFont="1" applyBorder="1" applyAlignment="1">
      <alignment horizontal="justify" vertical="center"/>
    </xf>
    <xf numFmtId="3" fontId="0" fillId="0" borderId="9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2" xfId="0" applyFont="1" applyBorder="1" applyAlignment="1">
      <alignment horizontal="justify" vertical="center"/>
    </xf>
    <xf numFmtId="0" fontId="6" fillId="0" borderId="8" xfId="0" applyFont="1" applyBorder="1" applyAlignment="1">
      <alignment horizontal="justify" vertical="center"/>
    </xf>
    <xf numFmtId="0" fontId="2" fillId="0" borderId="0" xfId="0" applyFont="1" applyBorder="1" applyAlignment="1">
      <alignment wrapText="1"/>
    </xf>
    <xf numFmtId="0" fontId="0" fillId="0" borderId="0" xfId="0" applyBorder="1"/>
    <xf numFmtId="0" fontId="13" fillId="2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7" fillId="3" borderId="2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0" fillId="3" borderId="1" xfId="0" applyFill="1" applyBorder="1" applyAlignment="1">
      <alignment vertical="top" wrapText="1"/>
    </xf>
    <xf numFmtId="0" fontId="14" fillId="3" borderId="1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wrapText="1"/>
    </xf>
    <xf numFmtId="1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14" fontId="4" fillId="0" borderId="1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/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20" fillId="0" borderId="0" xfId="0" applyFont="1" applyAlignment="1">
      <alignment vertical="top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/>
    <xf numFmtId="1" fontId="4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</cellXfs>
  <cellStyles count="2">
    <cellStyle name="Normal" xfId="0" builtinId="0"/>
    <cellStyle name="Normal 2" xfId="1"/>
  </cellStyles>
  <dxfs count="18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5</xdr:col>
      <xdr:colOff>476250</xdr:colOff>
      <xdr:row>4</xdr:row>
      <xdr:rowOff>170815</xdr:rowOff>
    </xdr:to>
    <xdr:pic>
      <xdr:nvPicPr>
        <xdr:cNvPr id="5" name="Pictur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95250"/>
          <a:ext cx="6629400" cy="742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5</xdr:col>
      <xdr:colOff>1123950</xdr:colOff>
      <xdr:row>4</xdr:row>
      <xdr:rowOff>170815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95250"/>
          <a:ext cx="6629400" cy="742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5</xdr:col>
      <xdr:colOff>1304925</xdr:colOff>
      <xdr:row>4</xdr:row>
      <xdr:rowOff>170815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95250"/>
          <a:ext cx="6629400" cy="7423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AI69"/>
  <sheetViews>
    <sheetView tabSelected="1" zoomScale="80" zoomScaleNormal="80" workbookViewId="0">
      <selection activeCell="M26" sqref="M26"/>
    </sheetView>
  </sheetViews>
  <sheetFormatPr defaultRowHeight="15" x14ac:dyDescent="0.25"/>
  <cols>
    <col min="1" max="1" width="2.7109375" customWidth="1"/>
    <col min="2" max="2" width="4.5703125" customWidth="1"/>
    <col min="3" max="3" width="5.140625" customWidth="1"/>
    <col min="4" max="4" width="56.28515625" customWidth="1"/>
    <col min="5" max="5" width="26.28515625" customWidth="1"/>
    <col min="6" max="6" width="45.42578125" style="91" customWidth="1"/>
    <col min="7" max="7" width="19.28515625" customWidth="1"/>
    <col min="8" max="8" width="18" customWidth="1"/>
    <col min="9" max="9" width="20.42578125" customWidth="1"/>
    <col min="10" max="10" width="31.42578125" customWidth="1"/>
    <col min="11" max="11" width="25.28515625" customWidth="1"/>
    <col min="12" max="12" width="21.85546875" customWidth="1"/>
    <col min="13" max="13" width="22.5703125" customWidth="1"/>
    <col min="14" max="14" width="31.28515625" customWidth="1"/>
    <col min="15" max="15" width="31.42578125" customWidth="1"/>
    <col min="16" max="16" width="68.42578125" customWidth="1"/>
    <col min="17" max="17" width="20" customWidth="1"/>
  </cols>
  <sheetData>
    <row r="1" spans="3:16" ht="7.5" customHeight="1" x14ac:dyDescent="0.25"/>
    <row r="6" spans="3:16" ht="15.75" x14ac:dyDescent="0.25">
      <c r="E6" s="29" t="s">
        <v>9</v>
      </c>
      <c r="F6" s="92"/>
      <c r="G6" s="29"/>
      <c r="H6" s="29"/>
      <c r="I6" s="29"/>
      <c r="J6" s="29"/>
      <c r="K6" s="29"/>
      <c r="L6" s="29"/>
      <c r="P6" s="29"/>
    </row>
    <row r="7" spans="3:16" ht="12.75" customHeight="1" x14ac:dyDescent="0.25"/>
    <row r="8" spans="3:16" ht="22.5" customHeight="1" x14ac:dyDescent="0.25">
      <c r="D8" s="28"/>
      <c r="E8" s="104" t="s">
        <v>0</v>
      </c>
      <c r="F8" s="104"/>
      <c r="G8" s="55"/>
      <c r="H8" s="28"/>
      <c r="I8" s="28"/>
      <c r="J8" s="28"/>
      <c r="K8" s="28"/>
      <c r="L8" s="28"/>
      <c r="P8" s="28"/>
    </row>
    <row r="9" spans="3:16" ht="23.25" customHeight="1" x14ac:dyDescent="0.25">
      <c r="D9" s="28"/>
      <c r="E9" s="106" t="s">
        <v>79</v>
      </c>
      <c r="F9" s="106"/>
      <c r="G9" s="106"/>
      <c r="H9" s="55"/>
      <c r="I9" s="28"/>
      <c r="J9" s="28"/>
      <c r="K9" s="28"/>
      <c r="L9" s="28"/>
      <c r="P9" s="28"/>
    </row>
    <row r="10" spans="3:16" ht="39.75" customHeight="1" x14ac:dyDescent="0.25">
      <c r="D10" s="64"/>
      <c r="E10" s="107" t="s">
        <v>102</v>
      </c>
      <c r="F10" s="107"/>
      <c r="G10" s="63"/>
      <c r="H10" s="64"/>
      <c r="I10" s="64"/>
      <c r="J10" s="64"/>
      <c r="K10" s="64"/>
      <c r="L10" s="64"/>
      <c r="P10" s="64"/>
    </row>
    <row r="11" spans="3:16" ht="39.75" customHeight="1" x14ac:dyDescent="0.25">
      <c r="D11" s="64"/>
      <c r="E11" s="72"/>
      <c r="F11" s="88"/>
      <c r="G11" s="63"/>
      <c r="H11" s="64"/>
      <c r="I11" s="64"/>
      <c r="J11" s="64"/>
      <c r="K11" s="64"/>
      <c r="L11" s="64"/>
      <c r="P11" s="64"/>
    </row>
    <row r="12" spans="3:16" ht="15.75" x14ac:dyDescent="0.25">
      <c r="C12" s="105" t="s">
        <v>98</v>
      </c>
      <c r="D12" s="105"/>
      <c r="E12" s="73"/>
      <c r="F12" s="93" t="s">
        <v>113</v>
      </c>
      <c r="G12" s="89"/>
      <c r="H12" s="89"/>
      <c r="I12" s="19"/>
      <c r="J12" s="19"/>
      <c r="K12" s="19"/>
      <c r="L12" s="22"/>
      <c r="P12" s="22"/>
    </row>
    <row r="13" spans="3:16" ht="15.75" x14ac:dyDescent="0.25">
      <c r="C13" s="105" t="s">
        <v>112</v>
      </c>
      <c r="D13" s="105"/>
      <c r="E13" s="73"/>
      <c r="F13" s="93" t="s">
        <v>122</v>
      </c>
      <c r="G13" s="89"/>
      <c r="H13" s="89"/>
      <c r="I13" s="19"/>
      <c r="J13" s="19"/>
      <c r="K13" s="19"/>
      <c r="L13" s="22"/>
      <c r="P13" s="22"/>
    </row>
    <row r="14" spans="3:16" ht="36" customHeight="1" x14ac:dyDescent="0.25">
      <c r="C14" s="105" t="s">
        <v>74</v>
      </c>
      <c r="D14" s="105"/>
      <c r="E14" s="76">
        <v>150</v>
      </c>
      <c r="F14" s="89" t="s">
        <v>114</v>
      </c>
      <c r="G14" s="90"/>
      <c r="H14" s="90"/>
      <c r="I14" s="22"/>
      <c r="J14" s="22"/>
      <c r="K14" s="22"/>
      <c r="L14" s="22"/>
      <c r="P14" s="22"/>
    </row>
    <row r="15" spans="3:16" ht="36" customHeight="1" x14ac:dyDescent="0.25">
      <c r="C15" s="105" t="s">
        <v>111</v>
      </c>
      <c r="D15" s="105"/>
      <c r="E15" s="61" t="s">
        <v>22</v>
      </c>
      <c r="F15" s="89" t="s">
        <v>115</v>
      </c>
      <c r="G15" s="89"/>
      <c r="H15" s="89"/>
      <c r="I15" s="22"/>
      <c r="J15" s="22"/>
      <c r="K15" s="22"/>
      <c r="L15" s="22"/>
      <c r="P15" s="22"/>
    </row>
    <row r="16" spans="3:16" ht="61.5" customHeight="1" x14ac:dyDescent="0.25">
      <c r="C16" s="105" t="s">
        <v>100</v>
      </c>
      <c r="D16" s="105"/>
      <c r="E16" s="75">
        <f>IF(AND(E15="Онлайн",E14=150),"Неприложимо",IF(E15="Хибридно","Неприложимо",IF(AND(E14=150,E15="Присъствено"),19,7)))</f>
        <v>19</v>
      </c>
      <c r="F16" s="89" t="s">
        <v>116</v>
      </c>
      <c r="G16" s="89"/>
      <c r="H16" s="89"/>
      <c r="I16" s="19"/>
      <c r="J16" s="19"/>
      <c r="K16" s="19"/>
      <c r="L16" s="22"/>
      <c r="P16" s="22"/>
    </row>
    <row r="17" spans="3:35" ht="65.25" customHeight="1" x14ac:dyDescent="0.25">
      <c r="C17" s="105" t="s">
        <v>101</v>
      </c>
      <c r="D17" s="105"/>
      <c r="E17" s="100" t="str">
        <f>IF(E15="Хибридно",IF(AND(E15="Хибридно",E14=150),_xlfn.NUMBERVALUE(7),_xlfn.NUMBERVALUE(3)),"Неприложимо")</f>
        <v>Неприложимо</v>
      </c>
      <c r="F17" s="27" t="s">
        <v>116</v>
      </c>
      <c r="G17" s="78"/>
      <c r="H17" s="78"/>
      <c r="I17" s="22"/>
      <c r="J17" s="22"/>
      <c r="K17" s="22"/>
      <c r="L17" s="22"/>
      <c r="P17" s="22"/>
    </row>
    <row r="18" spans="3:35" ht="51.75" customHeight="1" x14ac:dyDescent="0.25">
      <c r="C18" s="105" t="s">
        <v>103</v>
      </c>
      <c r="D18" s="105"/>
      <c r="E18" s="100">
        <f>IF(E15="Онлайн","Неприложимо",IF(E15="Хибридно",E17-1,E16-1))</f>
        <v>18</v>
      </c>
      <c r="F18" s="89" t="s">
        <v>117</v>
      </c>
      <c r="G18" s="70"/>
      <c r="H18" s="70"/>
      <c r="I18" s="22"/>
      <c r="J18" s="22"/>
      <c r="K18" s="22"/>
      <c r="L18" s="22"/>
      <c r="P18" s="22"/>
    </row>
    <row r="19" spans="3:35" ht="54" customHeight="1" x14ac:dyDescent="0.25">
      <c r="C19" s="105" t="s">
        <v>104</v>
      </c>
      <c r="D19" s="105"/>
      <c r="E19" s="100">
        <f>IF(E15="Онлайн","Неприложимо",IF(E15="Хибридно",E17,E16))</f>
        <v>19</v>
      </c>
      <c r="F19" s="89" t="s">
        <v>118</v>
      </c>
      <c r="G19" s="70"/>
      <c r="H19" s="70"/>
      <c r="I19" s="22"/>
      <c r="J19" s="22"/>
      <c r="K19" s="22"/>
      <c r="L19" s="22"/>
      <c r="P19" s="22"/>
    </row>
    <row r="20" spans="3:35" ht="60" customHeight="1" x14ac:dyDescent="0.25">
      <c r="C20" s="105" t="s">
        <v>105</v>
      </c>
      <c r="D20" s="105"/>
      <c r="E20" s="100">
        <f>IF(E15="Онлайн","Неприложимо",IF(E15="Хибридно",E17*2,E16*2))</f>
        <v>38</v>
      </c>
      <c r="F20" s="89" t="s">
        <v>119</v>
      </c>
      <c r="G20" s="98"/>
      <c r="H20" s="70"/>
      <c r="I20" s="22"/>
      <c r="J20" s="22"/>
      <c r="K20" s="22"/>
      <c r="L20" s="22"/>
      <c r="P20" s="22"/>
    </row>
    <row r="21" spans="3:35" ht="57" customHeight="1" x14ac:dyDescent="0.25">
      <c r="C21" s="105" t="s">
        <v>109</v>
      </c>
      <c r="D21" s="105"/>
      <c r="E21" s="100">
        <f>IF(E15="Онлайн","Неприложимо",IF(E15="Хибридно",E17-1,E16-1))</f>
        <v>18</v>
      </c>
      <c r="F21" s="89" t="s">
        <v>120</v>
      </c>
      <c r="G21" s="70"/>
      <c r="H21" s="70"/>
      <c r="I21" s="22"/>
      <c r="J21" s="22"/>
      <c r="K21" s="22"/>
      <c r="L21" s="22"/>
      <c r="P21" s="22"/>
    </row>
    <row r="22" spans="3:35" ht="36.75" customHeight="1" x14ac:dyDescent="0.25">
      <c r="C22" s="109" t="s">
        <v>69</v>
      </c>
      <c r="D22" s="109"/>
      <c r="E22" s="109"/>
      <c r="F22" s="22"/>
      <c r="G22" s="22"/>
      <c r="H22" s="22"/>
      <c r="I22" s="22"/>
      <c r="J22" s="18"/>
      <c r="K22" s="18"/>
      <c r="L22" s="2"/>
      <c r="P22" s="22"/>
    </row>
    <row r="23" spans="3:35" ht="20.25" customHeight="1" x14ac:dyDescent="0.25">
      <c r="C23" s="110" t="s">
        <v>75</v>
      </c>
      <c r="D23" s="110"/>
      <c r="E23" s="110"/>
      <c r="F23" s="27"/>
      <c r="G23" s="27"/>
      <c r="H23" s="27"/>
      <c r="I23" s="27"/>
      <c r="J23" s="27"/>
      <c r="K23" s="27"/>
      <c r="L23" s="27"/>
      <c r="P23" s="27"/>
    </row>
    <row r="24" spans="3:35" ht="28.5" customHeight="1" x14ac:dyDescent="0.25">
      <c r="C24" s="109"/>
      <c r="D24" s="109"/>
      <c r="E24" s="25"/>
      <c r="F24" s="87"/>
      <c r="G24" s="25"/>
      <c r="H24" s="25"/>
      <c r="I24" s="25"/>
      <c r="J24" s="25"/>
      <c r="K24" s="25"/>
      <c r="L24" s="25"/>
      <c r="P24" s="25"/>
    </row>
    <row r="25" spans="3:35" ht="18.75" customHeight="1" x14ac:dyDescent="0.25">
      <c r="C25" s="111" t="s">
        <v>93</v>
      </c>
      <c r="D25" s="111"/>
      <c r="E25" s="111"/>
      <c r="F25" s="22"/>
      <c r="G25" s="22"/>
      <c r="H25" s="22"/>
      <c r="I25" s="103" t="s">
        <v>110</v>
      </c>
      <c r="J25" s="103"/>
      <c r="K25" s="103"/>
      <c r="L25" s="103"/>
      <c r="M25" s="103"/>
      <c r="P25" s="22"/>
    </row>
    <row r="26" spans="3:35" ht="142.5" customHeight="1" x14ac:dyDescent="0.25">
      <c r="C26" s="30" t="s">
        <v>2</v>
      </c>
      <c r="D26" s="31" t="s">
        <v>1</v>
      </c>
      <c r="E26" s="14" t="s">
        <v>3</v>
      </c>
      <c r="F26" s="14" t="s">
        <v>7</v>
      </c>
      <c r="G26" s="15" t="s">
        <v>8</v>
      </c>
      <c r="H26" s="23" t="s">
        <v>21</v>
      </c>
      <c r="I26" s="14" t="s">
        <v>6</v>
      </c>
      <c r="J26" s="14" t="s">
        <v>108</v>
      </c>
      <c r="K26" s="14" t="s">
        <v>106</v>
      </c>
      <c r="L26" s="14" t="s">
        <v>20</v>
      </c>
      <c r="M26" s="14" t="s">
        <v>124</v>
      </c>
      <c r="N26" s="56" t="s">
        <v>72</v>
      </c>
      <c r="O26" s="56" t="s">
        <v>73</v>
      </c>
      <c r="P26" s="66" t="s">
        <v>97</v>
      </c>
      <c r="Q26" s="65" t="s">
        <v>94</v>
      </c>
      <c r="AI26" t="s">
        <v>4</v>
      </c>
    </row>
    <row r="27" spans="3:35" s="84" customFormat="1" ht="16.5" customHeight="1" x14ac:dyDescent="0.25">
      <c r="C27" s="79">
        <v>1</v>
      </c>
      <c r="D27" s="80">
        <v>2</v>
      </c>
      <c r="E27" s="80">
        <v>3</v>
      </c>
      <c r="F27" s="80">
        <v>4</v>
      </c>
      <c r="G27" s="81">
        <v>5</v>
      </c>
      <c r="H27" s="82">
        <v>6</v>
      </c>
      <c r="I27" s="81">
        <v>8</v>
      </c>
      <c r="J27" s="83">
        <v>9</v>
      </c>
      <c r="K27" s="81">
        <v>10</v>
      </c>
      <c r="L27" s="81">
        <v>11</v>
      </c>
      <c r="M27" s="81">
        <v>12</v>
      </c>
      <c r="N27" s="82">
        <v>13</v>
      </c>
      <c r="O27" s="82">
        <v>14</v>
      </c>
      <c r="P27" s="81">
        <v>15</v>
      </c>
      <c r="Q27" s="82">
        <v>16</v>
      </c>
      <c r="AI27" s="84" t="s">
        <v>5</v>
      </c>
    </row>
    <row r="28" spans="3:35" ht="99" customHeight="1" x14ac:dyDescent="0.25">
      <c r="C28" s="13">
        <v>1</v>
      </c>
      <c r="D28" s="10"/>
      <c r="E28" s="11"/>
      <c r="F28" s="17">
        <v>19</v>
      </c>
      <c r="G28" s="11">
        <v>150</v>
      </c>
      <c r="H28" s="24">
        <f>G28/$E$14*100</f>
        <v>100</v>
      </c>
      <c r="I28" s="33">
        <v>18</v>
      </c>
      <c r="J28" s="33">
        <v>19</v>
      </c>
      <c r="K28" s="33">
        <v>38</v>
      </c>
      <c r="L28" s="33">
        <v>18</v>
      </c>
      <c r="M28" s="52" t="s">
        <v>70</v>
      </c>
      <c r="N28" s="59" t="str">
        <f>IF($E$15="Онлайн","Неприложимо",IF($E$15="Хибридно","Неприложимо",IF($E$14=150,IF(AND($E$15="Присъствено",H28&gt;=80,I28&gt;=$E$18,J28&gt;=$E$19,K28&gt;=$E$20,L28&gt;=$E$21,M28="Да"),"3671","Не е допустим за заявяване максимален размер поради маркираните неизпълнени минимални количества елементи и присъствени часове"),IF(AND($E$15="Присъствено",H28&gt;=80,I28&gt;=$E$18,J28&gt;=$E$19,K28&gt;=$E$20,L28&gt;=$E$21,M28="Да"),"1192","Не е допустим за заявяване максимален размер поради маркираните неизпълнени минимални количества елементи и присъствени часове"))))</f>
        <v>3671</v>
      </c>
      <c r="O28" s="67" t="str">
        <f>IF($E$15="Онлайн","Неприложимо",IF($E$15="Присъствено","Неприложимо",IF($E$14=150,IF(AND($E$15="Хибридно",H28&gt;=80,I28&gt;=$E$18,J28&gt;=$E$19,K28&gt;=$E$20,L28&gt;=$E$21,M28="Да"),"1763","Не е допустим за заявяване максимален размер поради маркираните неизпълнени минимални количества елементи"),IF(AND($E$15="Хибридно",H28&gt;=80,I28&gt;=$E$18,J28&gt;=$E$19,K28&gt;=$E$20,L28&gt;=$E$21,M28="Да"),"609","Не е допустим за заявяване максимален размер поради маркираните неизпълнени минимални количества елементи"))))</f>
        <v>Неприложимо</v>
      </c>
      <c r="P28" s="53" t="s">
        <v>95</v>
      </c>
      <c r="Q28" s="35">
        <f>INDEX('Списъци разходи'!H:I,MATCH('Приложение 9а за курсове '!P:P,'Списъци разходи'!H:H,0),2)</f>
        <v>173</v>
      </c>
    </row>
    <row r="29" spans="3:35" ht="32.25" customHeight="1" x14ac:dyDescent="0.25">
      <c r="C29" s="13">
        <v>2</v>
      </c>
      <c r="D29" s="10"/>
      <c r="E29" s="11"/>
      <c r="F29" s="11"/>
      <c r="G29" s="11"/>
      <c r="H29" s="24">
        <f t="shared" ref="H29:H57" si="0">G29/$E$14*100</f>
        <v>0</v>
      </c>
      <c r="I29" s="33"/>
      <c r="J29" s="33"/>
      <c r="K29" s="33"/>
      <c r="L29" s="33"/>
      <c r="M29" s="52"/>
      <c r="N29" s="59" t="str">
        <f t="shared" ref="N29:N57" si="1">IF($E$15="Онлайн","Неприложимо",IF($E$15="Хибридно","Неприложимо",IF($E$14=150,IF(AND($E$15="Присъствено",H29&gt;=80,I29&gt;=$E$18,J29&gt;=$E$19,K29&gt;=$E$20,L29&gt;=$E$21,M29="ДА"),"3671","Не е допустим за заявяване максимален размер поради маркираните неизпълнени минимални количества елементи и присъствени часове"),IF(AND($E$15="Присъствено",H29&gt;=80,I29&gt;=$E$18,J29&gt;=$E$19,K29&gt;=$E$20,L29&gt;=$E$21,M29="ДА"),"1192","Не е допустим за заявяване максимален размер поради маркираните неизпълнени минимални количества елементи и присъствени часове"))))</f>
        <v>Не е допустим за заявяване максимален размер поради маркираните неизпълнени минимални количества елементи и присъствени часове</v>
      </c>
      <c r="O29" s="67" t="str">
        <f>IF($E$15="Онлайн","Неприложимо",IF($E$15="Присъствено","Неприложимо",IF($E$14=150,IF(AND($E$15="Хибридно",H29&gt;=80,I29&gt;=$E$18,J29&gt;=$E$19,K29&gt;=$E$20,L29&gt;=$E$21,M29="ДА"),"1763","Не е допустим за заявяване максимален размер поради маркираните неизпълнени минимални количества елементи"),IF(AND(I29="Хибридно",H29&gt;=80,I29&gt;=$E$18,J29&gt;=$E$19,K29&gt;=$E$20,L29&gt;=$E$21,M29="ДА"),"609","Не е допустим за заявяване максимален размер поради маркираните неизпълнени минимални количества елементи"))))</f>
        <v>Неприложимо</v>
      </c>
      <c r="P29" s="53"/>
      <c r="Q29" s="35" t="e">
        <f>INDEX('Списъци разходи'!H:I,MATCH('Приложение 9а за курсове '!P:P,'Списъци разходи'!H:H,0),2)</f>
        <v>#N/A</v>
      </c>
    </row>
    <row r="30" spans="3:35" ht="32.25" customHeight="1" x14ac:dyDescent="0.25">
      <c r="C30" s="13">
        <v>3</v>
      </c>
      <c r="D30" s="10"/>
      <c r="E30" s="11"/>
      <c r="F30" s="11"/>
      <c r="G30" s="11"/>
      <c r="H30" s="24">
        <f t="shared" si="0"/>
        <v>0</v>
      </c>
      <c r="I30" s="33"/>
      <c r="J30" s="75"/>
      <c r="K30" s="33"/>
      <c r="L30" s="33"/>
      <c r="M30" s="52"/>
      <c r="N30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30" s="67" t="str">
        <f t="shared" ref="O30:O57" si="2">IF($E$15="Онлайн","Неприложимо",IF($E$15="Присъствено","Неприложимо",IF($E$14=150,IF(AND($E$15="Хибридно",H30&gt;=80,I30&gt;=$E$18,J30&gt;=$E$19,K30&gt;=$E$20,L30&gt;=$E$21,M30="ДА"),"1763","Не е допустим за заявяване максимален размер поради маркираните неизпълнени минимални количества елементи и присъствени часове"),IF(AND($E$15="Хибридно",H30&gt;=80,I30&gt;=$E$18,J30&gt;=$E$19,K30&gt;=$E$20,L30&gt;=$E$21,M30="ДА"),"609","Не е допустим за заявяване максимален размер поради маркираните неизпълнени минимални количества елементи и присъствени часове"))))</f>
        <v>Неприложимо</v>
      </c>
      <c r="P30" s="53"/>
      <c r="Q30" s="35" t="e">
        <f>INDEX('Списъци разходи'!H:I,MATCH('Приложение 9а за курсове '!P:P,'Списъци разходи'!H:H,0),2)</f>
        <v>#N/A</v>
      </c>
    </row>
    <row r="31" spans="3:35" ht="32.25" customHeight="1" x14ac:dyDescent="0.25">
      <c r="C31" s="13">
        <v>4</v>
      </c>
      <c r="D31" s="10"/>
      <c r="E31" s="11"/>
      <c r="F31" s="11"/>
      <c r="G31" s="11"/>
      <c r="H31" s="24">
        <f t="shared" si="0"/>
        <v>0</v>
      </c>
      <c r="I31" s="33"/>
      <c r="J31" s="75"/>
      <c r="K31" s="33"/>
      <c r="L31" s="33"/>
      <c r="M31" s="52"/>
      <c r="N31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31" s="67" t="str">
        <f t="shared" si="2"/>
        <v>Неприложимо</v>
      </c>
      <c r="P31" s="53"/>
      <c r="Q31" s="35" t="e">
        <f>INDEX('Списъци разходи'!H:I,MATCH('Приложение 9а за курсове '!P:P,'Списъци разходи'!H:H,0),2)</f>
        <v>#N/A</v>
      </c>
    </row>
    <row r="32" spans="3:35" ht="32.25" customHeight="1" x14ac:dyDescent="0.25">
      <c r="C32" s="13">
        <v>5</v>
      </c>
      <c r="D32" s="10"/>
      <c r="E32" s="11"/>
      <c r="F32" s="11"/>
      <c r="G32" s="11"/>
      <c r="H32" s="24">
        <f t="shared" si="0"/>
        <v>0</v>
      </c>
      <c r="I32" s="33"/>
      <c r="J32" s="75"/>
      <c r="K32" s="33"/>
      <c r="L32" s="33"/>
      <c r="M32" s="52"/>
      <c r="N32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32" s="67" t="str">
        <f t="shared" si="2"/>
        <v>Неприложимо</v>
      </c>
      <c r="P32" s="53"/>
      <c r="Q32" s="35" t="e">
        <f>INDEX('Списъци разходи'!H:I,MATCH('Приложение 9а за курсове '!P:P,'Списъци разходи'!H:H,0),2)</f>
        <v>#N/A</v>
      </c>
    </row>
    <row r="33" spans="3:17" ht="32.25" customHeight="1" x14ac:dyDescent="0.25">
      <c r="C33" s="13">
        <v>6</v>
      </c>
      <c r="D33" s="10"/>
      <c r="E33" s="11"/>
      <c r="F33" s="11"/>
      <c r="G33" s="11"/>
      <c r="H33" s="24">
        <f t="shared" si="0"/>
        <v>0</v>
      </c>
      <c r="I33" s="33"/>
      <c r="J33" s="75"/>
      <c r="K33" s="33"/>
      <c r="L33" s="33"/>
      <c r="M33" s="52"/>
      <c r="N33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33" s="67" t="str">
        <f t="shared" si="2"/>
        <v>Неприложимо</v>
      </c>
      <c r="P33" s="53"/>
      <c r="Q33" s="35" t="e">
        <f>INDEX('Списъци разходи'!H:I,MATCH('Приложение 9а за курсове '!P:P,'Списъци разходи'!H:H,0),2)</f>
        <v>#N/A</v>
      </c>
    </row>
    <row r="34" spans="3:17" ht="32.25" customHeight="1" x14ac:dyDescent="0.25">
      <c r="C34" s="13">
        <v>7</v>
      </c>
      <c r="D34" s="10"/>
      <c r="E34" s="11"/>
      <c r="F34" s="11"/>
      <c r="G34" s="11"/>
      <c r="H34" s="24">
        <f t="shared" si="0"/>
        <v>0</v>
      </c>
      <c r="I34" s="33"/>
      <c r="J34" s="75"/>
      <c r="K34" s="33"/>
      <c r="L34" s="33"/>
      <c r="M34" s="52"/>
      <c r="N34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34" s="67" t="str">
        <f t="shared" si="2"/>
        <v>Неприложимо</v>
      </c>
      <c r="P34" s="53"/>
      <c r="Q34" s="35" t="e">
        <f>INDEX('Списъци разходи'!H:I,MATCH('Приложение 9а за курсове '!P:P,'Списъци разходи'!H:H,0),2)</f>
        <v>#N/A</v>
      </c>
    </row>
    <row r="35" spans="3:17" ht="32.25" customHeight="1" x14ac:dyDescent="0.25">
      <c r="C35" s="13">
        <v>8</v>
      </c>
      <c r="D35" s="10"/>
      <c r="E35" s="11"/>
      <c r="F35" s="11"/>
      <c r="G35" s="11"/>
      <c r="H35" s="24">
        <f t="shared" si="0"/>
        <v>0</v>
      </c>
      <c r="I35" s="33"/>
      <c r="J35" s="75"/>
      <c r="K35" s="33"/>
      <c r="L35" s="33"/>
      <c r="M35" s="52"/>
      <c r="N35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35" s="67" t="str">
        <f t="shared" si="2"/>
        <v>Неприложимо</v>
      </c>
      <c r="P35" s="53"/>
      <c r="Q35" s="35" t="e">
        <f>INDEX('Списъци разходи'!H:I,MATCH('Приложение 9а за курсове '!P:P,'Списъци разходи'!H:H,0),2)</f>
        <v>#N/A</v>
      </c>
    </row>
    <row r="36" spans="3:17" ht="32.25" customHeight="1" x14ac:dyDescent="0.25">
      <c r="C36" s="13">
        <v>9</v>
      </c>
      <c r="D36" s="10"/>
      <c r="E36" s="11"/>
      <c r="F36" s="11"/>
      <c r="G36" s="11"/>
      <c r="H36" s="24">
        <f t="shared" si="0"/>
        <v>0</v>
      </c>
      <c r="I36" s="33"/>
      <c r="J36" s="75"/>
      <c r="K36" s="33"/>
      <c r="L36" s="33"/>
      <c r="M36" s="52"/>
      <c r="N36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36" s="67" t="str">
        <f t="shared" si="2"/>
        <v>Неприложимо</v>
      </c>
      <c r="P36" s="53"/>
      <c r="Q36" s="35" t="e">
        <f>INDEX('Списъци разходи'!H:I,MATCH('Приложение 9а за курсове '!P:P,'Списъци разходи'!H:H,0),2)</f>
        <v>#N/A</v>
      </c>
    </row>
    <row r="37" spans="3:17" ht="32.25" customHeight="1" x14ac:dyDescent="0.25">
      <c r="C37" s="13">
        <v>10</v>
      </c>
      <c r="D37" s="10"/>
      <c r="E37" s="11"/>
      <c r="F37" s="11"/>
      <c r="G37" s="11"/>
      <c r="H37" s="24">
        <f t="shared" si="0"/>
        <v>0</v>
      </c>
      <c r="I37" s="33"/>
      <c r="J37" s="75"/>
      <c r="K37" s="33"/>
      <c r="L37" s="33"/>
      <c r="M37" s="52"/>
      <c r="N37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37" s="67" t="str">
        <f t="shared" si="2"/>
        <v>Неприложимо</v>
      </c>
      <c r="P37" s="53"/>
      <c r="Q37" s="35" t="e">
        <f>INDEX('Списъци разходи'!H:I,MATCH('Приложение 9а за курсове '!P:P,'Списъци разходи'!H:H,0),2)</f>
        <v>#N/A</v>
      </c>
    </row>
    <row r="38" spans="3:17" ht="32.25" customHeight="1" x14ac:dyDescent="0.25">
      <c r="C38" s="13">
        <v>11</v>
      </c>
      <c r="D38" s="10"/>
      <c r="E38" s="11"/>
      <c r="F38" s="11"/>
      <c r="G38" s="11"/>
      <c r="H38" s="24">
        <f t="shared" si="0"/>
        <v>0</v>
      </c>
      <c r="I38" s="33"/>
      <c r="J38" s="75"/>
      <c r="K38" s="33"/>
      <c r="L38" s="33"/>
      <c r="M38" s="52"/>
      <c r="N38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38" s="67" t="str">
        <f t="shared" si="2"/>
        <v>Неприложимо</v>
      </c>
      <c r="P38" s="53"/>
      <c r="Q38" s="35" t="e">
        <f>INDEX('Списъци разходи'!H:I,MATCH('Приложение 9а за курсове '!P:P,'Списъци разходи'!H:H,0),2)</f>
        <v>#N/A</v>
      </c>
    </row>
    <row r="39" spans="3:17" ht="32.25" customHeight="1" x14ac:dyDescent="0.25">
      <c r="C39" s="13">
        <v>12</v>
      </c>
      <c r="D39" s="10"/>
      <c r="E39" s="11"/>
      <c r="F39" s="11"/>
      <c r="G39" s="11"/>
      <c r="H39" s="24">
        <f t="shared" si="0"/>
        <v>0</v>
      </c>
      <c r="I39" s="33"/>
      <c r="J39" s="75"/>
      <c r="K39" s="33"/>
      <c r="L39" s="33"/>
      <c r="M39" s="52"/>
      <c r="N39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39" s="67" t="str">
        <f t="shared" si="2"/>
        <v>Неприложимо</v>
      </c>
      <c r="P39" s="53"/>
      <c r="Q39" s="35" t="e">
        <f>INDEX('Списъци разходи'!H:I,MATCH('Приложение 9а за курсове '!P:P,'Списъци разходи'!H:H,0),2)</f>
        <v>#N/A</v>
      </c>
    </row>
    <row r="40" spans="3:17" ht="32.25" customHeight="1" x14ac:dyDescent="0.25">
      <c r="C40" s="13">
        <v>13</v>
      </c>
      <c r="D40" s="10"/>
      <c r="E40" s="11"/>
      <c r="F40" s="11"/>
      <c r="G40" s="11"/>
      <c r="H40" s="24">
        <f t="shared" si="0"/>
        <v>0</v>
      </c>
      <c r="I40" s="33"/>
      <c r="J40" s="75"/>
      <c r="K40" s="33"/>
      <c r="L40" s="33"/>
      <c r="M40" s="52"/>
      <c r="N40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40" s="67" t="str">
        <f t="shared" si="2"/>
        <v>Неприложимо</v>
      </c>
      <c r="P40" s="53"/>
      <c r="Q40" s="35" t="e">
        <f>INDEX('Списъци разходи'!H:I,MATCH('Приложение 9а за курсове '!P:P,'Списъци разходи'!H:H,0),2)</f>
        <v>#N/A</v>
      </c>
    </row>
    <row r="41" spans="3:17" ht="32.25" customHeight="1" x14ac:dyDescent="0.25">
      <c r="C41" s="13">
        <v>14</v>
      </c>
      <c r="D41" s="10"/>
      <c r="E41" s="11"/>
      <c r="F41" s="11"/>
      <c r="G41" s="11"/>
      <c r="H41" s="24">
        <f t="shared" si="0"/>
        <v>0</v>
      </c>
      <c r="I41" s="33"/>
      <c r="J41" s="75"/>
      <c r="K41" s="33"/>
      <c r="L41" s="33"/>
      <c r="M41" s="52"/>
      <c r="N41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41" s="67" t="str">
        <f t="shared" si="2"/>
        <v>Неприложимо</v>
      </c>
      <c r="P41" s="53"/>
      <c r="Q41" s="35" t="e">
        <f>INDEX('Списъци разходи'!H:I,MATCH('Приложение 9а за курсове '!P:P,'Списъци разходи'!H:H,0),2)</f>
        <v>#N/A</v>
      </c>
    </row>
    <row r="42" spans="3:17" ht="32.25" customHeight="1" x14ac:dyDescent="0.25">
      <c r="C42" s="13">
        <v>15</v>
      </c>
      <c r="D42" s="10"/>
      <c r="E42" s="11"/>
      <c r="F42" s="11"/>
      <c r="G42" s="11"/>
      <c r="H42" s="24">
        <f t="shared" si="0"/>
        <v>0</v>
      </c>
      <c r="I42" s="33"/>
      <c r="J42" s="75"/>
      <c r="K42" s="33"/>
      <c r="L42" s="33"/>
      <c r="M42" s="52"/>
      <c r="N42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42" s="67" t="str">
        <f t="shared" si="2"/>
        <v>Неприложимо</v>
      </c>
      <c r="P42" s="53"/>
      <c r="Q42" s="35" t="e">
        <f>INDEX('Списъци разходи'!H:I,MATCH('Приложение 9а за курсове '!P:P,'Списъци разходи'!H:H,0),2)</f>
        <v>#N/A</v>
      </c>
    </row>
    <row r="43" spans="3:17" ht="32.25" customHeight="1" x14ac:dyDescent="0.25">
      <c r="C43" s="13">
        <v>16</v>
      </c>
      <c r="D43" s="10"/>
      <c r="E43" s="11"/>
      <c r="F43" s="11"/>
      <c r="G43" s="11"/>
      <c r="H43" s="24">
        <f t="shared" si="0"/>
        <v>0</v>
      </c>
      <c r="I43" s="33"/>
      <c r="J43" s="75"/>
      <c r="K43" s="33"/>
      <c r="L43" s="33"/>
      <c r="M43" s="52"/>
      <c r="N43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43" s="67" t="str">
        <f t="shared" si="2"/>
        <v>Неприложимо</v>
      </c>
      <c r="P43" s="53"/>
      <c r="Q43" s="35" t="e">
        <f>INDEX('Списъци разходи'!H:I,MATCH('Приложение 9а за курсове '!P:P,'Списъци разходи'!H:H,0),2)</f>
        <v>#N/A</v>
      </c>
    </row>
    <row r="44" spans="3:17" ht="32.25" customHeight="1" x14ac:dyDescent="0.25">
      <c r="C44" s="13">
        <v>17</v>
      </c>
      <c r="D44" s="10"/>
      <c r="E44" s="11"/>
      <c r="F44" s="11"/>
      <c r="G44" s="11"/>
      <c r="H44" s="24">
        <f t="shared" si="0"/>
        <v>0</v>
      </c>
      <c r="I44" s="33"/>
      <c r="J44" s="75"/>
      <c r="K44" s="33"/>
      <c r="L44" s="33"/>
      <c r="M44" s="52"/>
      <c r="N44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44" s="67" t="str">
        <f t="shared" si="2"/>
        <v>Неприложимо</v>
      </c>
      <c r="P44" s="53"/>
      <c r="Q44" s="35" t="e">
        <f>INDEX('Списъци разходи'!H:I,MATCH('Приложение 9а за курсове '!P:P,'Списъци разходи'!H:H,0),2)</f>
        <v>#N/A</v>
      </c>
    </row>
    <row r="45" spans="3:17" ht="32.25" customHeight="1" x14ac:dyDescent="0.25">
      <c r="C45" s="13">
        <v>18</v>
      </c>
      <c r="D45" s="10"/>
      <c r="E45" s="11"/>
      <c r="F45" s="11"/>
      <c r="G45" s="11"/>
      <c r="H45" s="24">
        <f t="shared" si="0"/>
        <v>0</v>
      </c>
      <c r="I45" s="33"/>
      <c r="J45" s="75"/>
      <c r="K45" s="33"/>
      <c r="L45" s="33"/>
      <c r="M45" s="52"/>
      <c r="N45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45" s="67" t="str">
        <f t="shared" si="2"/>
        <v>Неприложимо</v>
      </c>
      <c r="P45" s="53"/>
      <c r="Q45" s="35" t="e">
        <f>INDEX('Списъци разходи'!H:I,MATCH('Приложение 9а за курсове '!P:P,'Списъци разходи'!H:H,0),2)</f>
        <v>#N/A</v>
      </c>
    </row>
    <row r="46" spans="3:17" ht="32.25" customHeight="1" x14ac:dyDescent="0.25">
      <c r="C46" s="13">
        <v>19</v>
      </c>
      <c r="D46" s="10"/>
      <c r="E46" s="11"/>
      <c r="F46" s="11"/>
      <c r="G46" s="11"/>
      <c r="H46" s="24">
        <f t="shared" si="0"/>
        <v>0</v>
      </c>
      <c r="I46" s="33"/>
      <c r="J46" s="75"/>
      <c r="K46" s="33"/>
      <c r="L46" s="33"/>
      <c r="M46" s="52"/>
      <c r="N46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46" s="67" t="str">
        <f t="shared" si="2"/>
        <v>Неприложимо</v>
      </c>
      <c r="P46" s="53"/>
      <c r="Q46" s="35" t="e">
        <f>INDEX('Списъци разходи'!H:I,MATCH('Приложение 9а за курсове '!P:P,'Списъци разходи'!H:H,0),2)</f>
        <v>#N/A</v>
      </c>
    </row>
    <row r="47" spans="3:17" ht="32.25" customHeight="1" x14ac:dyDescent="0.25">
      <c r="C47" s="13">
        <v>20</v>
      </c>
      <c r="D47" s="10"/>
      <c r="E47" s="11"/>
      <c r="F47" s="11"/>
      <c r="G47" s="11"/>
      <c r="H47" s="24">
        <f t="shared" si="0"/>
        <v>0</v>
      </c>
      <c r="I47" s="33"/>
      <c r="J47" s="75"/>
      <c r="K47" s="33"/>
      <c r="L47" s="33"/>
      <c r="M47" s="52"/>
      <c r="N47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47" s="67" t="str">
        <f t="shared" si="2"/>
        <v>Неприложимо</v>
      </c>
      <c r="P47" s="53"/>
      <c r="Q47" s="35" t="e">
        <f>INDEX('Списъци разходи'!H:I,MATCH('Приложение 9а за курсове '!P:P,'Списъци разходи'!H:H,0),2)</f>
        <v>#N/A</v>
      </c>
    </row>
    <row r="48" spans="3:17" ht="32.25" customHeight="1" x14ac:dyDescent="0.25">
      <c r="C48" s="13">
        <v>21</v>
      </c>
      <c r="D48" s="10"/>
      <c r="E48" s="11"/>
      <c r="F48" s="11"/>
      <c r="G48" s="11"/>
      <c r="H48" s="24">
        <f t="shared" si="0"/>
        <v>0</v>
      </c>
      <c r="I48" s="33"/>
      <c r="J48" s="75"/>
      <c r="K48" s="33"/>
      <c r="L48" s="33"/>
      <c r="M48" s="52"/>
      <c r="N48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48" s="67" t="str">
        <f t="shared" si="2"/>
        <v>Неприложимо</v>
      </c>
      <c r="P48" s="53"/>
      <c r="Q48" s="35" t="e">
        <f>INDEX('Списъци разходи'!H:I,MATCH('Приложение 9а за курсове '!P:P,'Списъци разходи'!H:H,0),2)</f>
        <v>#N/A</v>
      </c>
    </row>
    <row r="49" spans="3:17" ht="32.25" customHeight="1" x14ac:dyDescent="0.25">
      <c r="C49" s="13">
        <v>22</v>
      </c>
      <c r="D49" s="10"/>
      <c r="E49" s="11"/>
      <c r="F49" s="11"/>
      <c r="G49" s="11"/>
      <c r="H49" s="24">
        <f t="shared" si="0"/>
        <v>0</v>
      </c>
      <c r="I49" s="33"/>
      <c r="J49" s="75"/>
      <c r="K49" s="33"/>
      <c r="L49" s="33"/>
      <c r="M49" s="52"/>
      <c r="N49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49" s="67" t="str">
        <f t="shared" si="2"/>
        <v>Неприложимо</v>
      </c>
      <c r="P49" s="53"/>
      <c r="Q49" s="35" t="e">
        <f>INDEX('Списъци разходи'!H:I,MATCH('Приложение 9а за курсове '!P:P,'Списъци разходи'!H:H,0),2)</f>
        <v>#N/A</v>
      </c>
    </row>
    <row r="50" spans="3:17" ht="32.25" customHeight="1" x14ac:dyDescent="0.25">
      <c r="C50" s="13">
        <v>23</v>
      </c>
      <c r="D50" s="10"/>
      <c r="E50" s="11"/>
      <c r="F50" s="11"/>
      <c r="G50" s="11"/>
      <c r="H50" s="24">
        <f t="shared" si="0"/>
        <v>0</v>
      </c>
      <c r="I50" s="33"/>
      <c r="J50" s="75"/>
      <c r="K50" s="33"/>
      <c r="L50" s="33"/>
      <c r="M50" s="52"/>
      <c r="N50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50" s="67" t="str">
        <f t="shared" si="2"/>
        <v>Неприложимо</v>
      </c>
      <c r="P50" s="53"/>
      <c r="Q50" s="35" t="e">
        <f>INDEX('Списъци разходи'!H:I,MATCH('Приложение 9а за курсове '!P:P,'Списъци разходи'!H:H,0),2)</f>
        <v>#N/A</v>
      </c>
    </row>
    <row r="51" spans="3:17" ht="32.25" customHeight="1" x14ac:dyDescent="0.25">
      <c r="C51" s="13">
        <v>24</v>
      </c>
      <c r="D51" s="10"/>
      <c r="E51" s="11"/>
      <c r="F51" s="11"/>
      <c r="G51" s="11"/>
      <c r="H51" s="24">
        <f t="shared" si="0"/>
        <v>0</v>
      </c>
      <c r="I51" s="33"/>
      <c r="J51" s="75"/>
      <c r="K51" s="33"/>
      <c r="L51" s="33"/>
      <c r="M51" s="52"/>
      <c r="N51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51" s="67" t="str">
        <f t="shared" si="2"/>
        <v>Неприложимо</v>
      </c>
      <c r="P51" s="53"/>
      <c r="Q51" s="35" t="e">
        <f>INDEX('Списъци разходи'!H:I,MATCH('Приложение 9а за курсове '!P:P,'Списъци разходи'!H:H,0),2)</f>
        <v>#N/A</v>
      </c>
    </row>
    <row r="52" spans="3:17" ht="32.25" customHeight="1" x14ac:dyDescent="0.25">
      <c r="C52" s="13">
        <v>25</v>
      </c>
      <c r="D52" s="10"/>
      <c r="E52" s="11"/>
      <c r="F52" s="11"/>
      <c r="G52" s="11"/>
      <c r="H52" s="24">
        <f t="shared" si="0"/>
        <v>0</v>
      </c>
      <c r="I52" s="33"/>
      <c r="J52" s="75"/>
      <c r="K52" s="33"/>
      <c r="L52" s="33"/>
      <c r="M52" s="52"/>
      <c r="N52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52" s="67" t="str">
        <f t="shared" si="2"/>
        <v>Неприложимо</v>
      </c>
      <c r="P52" s="53"/>
      <c r="Q52" s="35" t="e">
        <f>INDEX('Списъци разходи'!H:I,MATCH('Приложение 9а за курсове '!P:P,'Списъци разходи'!H:H,0),2)</f>
        <v>#N/A</v>
      </c>
    </row>
    <row r="53" spans="3:17" ht="32.25" customHeight="1" x14ac:dyDescent="0.25">
      <c r="C53" s="13">
        <v>26</v>
      </c>
      <c r="D53" s="10"/>
      <c r="E53" s="11"/>
      <c r="F53" s="11"/>
      <c r="G53" s="11"/>
      <c r="H53" s="24">
        <f t="shared" si="0"/>
        <v>0</v>
      </c>
      <c r="I53" s="33"/>
      <c r="J53" s="75"/>
      <c r="K53" s="33"/>
      <c r="L53" s="33"/>
      <c r="M53" s="52"/>
      <c r="N53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53" s="67" t="str">
        <f t="shared" si="2"/>
        <v>Неприложимо</v>
      </c>
      <c r="P53" s="53"/>
      <c r="Q53" s="35" t="e">
        <f>INDEX('Списъци разходи'!H:I,MATCH('Приложение 9а за курсове '!P:P,'Списъци разходи'!H:H,0),2)</f>
        <v>#N/A</v>
      </c>
    </row>
    <row r="54" spans="3:17" ht="32.25" customHeight="1" x14ac:dyDescent="0.25">
      <c r="C54" s="13">
        <v>27</v>
      </c>
      <c r="D54" s="10"/>
      <c r="E54" s="11"/>
      <c r="F54" s="11"/>
      <c r="G54" s="11"/>
      <c r="H54" s="24">
        <f t="shared" si="0"/>
        <v>0</v>
      </c>
      <c r="I54" s="33"/>
      <c r="J54" s="75"/>
      <c r="K54" s="33"/>
      <c r="L54" s="33"/>
      <c r="M54" s="52"/>
      <c r="N54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54" s="67" t="str">
        <f t="shared" si="2"/>
        <v>Неприложимо</v>
      </c>
      <c r="P54" s="53"/>
      <c r="Q54" s="35" t="e">
        <f>INDEX('Списъци разходи'!H:I,MATCH('Приложение 9а за курсове '!P:P,'Списъци разходи'!H:H,0),2)</f>
        <v>#N/A</v>
      </c>
    </row>
    <row r="55" spans="3:17" ht="32.25" customHeight="1" x14ac:dyDescent="0.25">
      <c r="C55" s="13">
        <v>28</v>
      </c>
      <c r="D55" s="10"/>
      <c r="E55" s="11"/>
      <c r="F55" s="11"/>
      <c r="G55" s="11"/>
      <c r="H55" s="24">
        <f t="shared" si="0"/>
        <v>0</v>
      </c>
      <c r="I55" s="33"/>
      <c r="J55" s="75"/>
      <c r="K55" s="33"/>
      <c r="L55" s="33"/>
      <c r="M55" s="52"/>
      <c r="N55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55" s="67" t="str">
        <f t="shared" si="2"/>
        <v>Неприложимо</v>
      </c>
      <c r="P55" s="53"/>
      <c r="Q55" s="35" t="e">
        <f>INDEX('Списъци разходи'!H:I,MATCH('Приложение 9а за курсове '!P:P,'Списъци разходи'!H:H,0),2)</f>
        <v>#N/A</v>
      </c>
    </row>
    <row r="56" spans="3:17" ht="32.25" customHeight="1" x14ac:dyDescent="0.25">
      <c r="C56" s="13">
        <v>29</v>
      </c>
      <c r="D56" s="10"/>
      <c r="E56" s="11"/>
      <c r="F56" s="11"/>
      <c r="G56" s="11"/>
      <c r="H56" s="24">
        <f t="shared" si="0"/>
        <v>0</v>
      </c>
      <c r="I56" s="33"/>
      <c r="J56" s="75"/>
      <c r="K56" s="33"/>
      <c r="L56" s="33"/>
      <c r="M56" s="52"/>
      <c r="N56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56" s="67" t="str">
        <f t="shared" si="2"/>
        <v>Неприложимо</v>
      </c>
      <c r="P56" s="53"/>
      <c r="Q56" s="35" t="e">
        <f>INDEX('Списъци разходи'!H:I,MATCH('Приложение 9а за курсове '!P:P,'Списъци разходи'!H:H,0),2)</f>
        <v>#N/A</v>
      </c>
    </row>
    <row r="57" spans="3:17" ht="32.25" customHeight="1" x14ac:dyDescent="0.25">
      <c r="C57" s="13">
        <v>30</v>
      </c>
      <c r="D57" s="10"/>
      <c r="E57" s="11"/>
      <c r="F57" s="11"/>
      <c r="G57" s="11"/>
      <c r="H57" s="24">
        <f t="shared" si="0"/>
        <v>0</v>
      </c>
      <c r="I57" s="33"/>
      <c r="J57" s="75"/>
      <c r="K57" s="33"/>
      <c r="L57" s="33"/>
      <c r="M57" s="52"/>
      <c r="N57" s="59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57" s="67" t="str">
        <f t="shared" si="2"/>
        <v>Неприложимо</v>
      </c>
      <c r="P57" s="53"/>
      <c r="Q57" s="35" t="e">
        <f>INDEX('Списъци разходи'!H:I,MATCH('Приложение 9а за курсове '!P:P,'Списъци разходи'!H:H,0),2)</f>
        <v>#N/A</v>
      </c>
    </row>
    <row r="58" spans="3:17" ht="15.75" x14ac:dyDescent="0.25">
      <c r="C58" s="108" t="s">
        <v>10</v>
      </c>
      <c r="D58" s="108"/>
      <c r="E58" s="108"/>
      <c r="F58" s="17">
        <f>SUM(F28:F57)</f>
        <v>19</v>
      </c>
      <c r="G58" s="16">
        <f t="shared" ref="G58:M58" si="3">SUM(G28:G57)</f>
        <v>150</v>
      </c>
      <c r="H58" s="16"/>
      <c r="I58" s="16">
        <f t="shared" si="3"/>
        <v>18</v>
      </c>
      <c r="J58" s="75" t="e">
        <f>IF(#REF!="Онлайн","Неприложимо",IF($E$15&gt;0,$E$15,E49))</f>
        <v>#REF!</v>
      </c>
      <c r="K58" s="16"/>
      <c r="L58" s="16">
        <f t="shared" si="3"/>
        <v>18</v>
      </c>
      <c r="M58" s="16">
        <f t="shared" si="3"/>
        <v>0</v>
      </c>
      <c r="N58" s="12"/>
      <c r="O58" s="12"/>
      <c r="P58" s="16"/>
      <c r="Q58" s="34" t="e">
        <f>SUM(Q28:Q57)</f>
        <v>#N/A</v>
      </c>
    </row>
    <row r="59" spans="3:17" ht="15" customHeight="1" x14ac:dyDescent="0.25">
      <c r="C59" s="5"/>
      <c r="D59" s="3"/>
      <c r="E59" s="3"/>
      <c r="F59" s="94"/>
      <c r="G59" s="3"/>
      <c r="H59" s="3"/>
      <c r="I59" s="3"/>
      <c r="J59" s="3"/>
      <c r="K59" s="3"/>
      <c r="L59" s="4"/>
      <c r="P59" s="3"/>
    </row>
    <row r="60" spans="3:17" ht="15" customHeight="1" x14ac:dyDescent="0.25">
      <c r="C60" s="5"/>
      <c r="D60" s="3"/>
      <c r="E60" s="3"/>
      <c r="F60" s="94"/>
      <c r="G60" s="3"/>
      <c r="H60" s="3"/>
      <c r="I60" s="3"/>
      <c r="J60" s="3"/>
      <c r="K60" s="3"/>
      <c r="L60" s="4"/>
      <c r="P60" s="3"/>
    </row>
    <row r="61" spans="3:17" s="1" customFormat="1" ht="33.75" customHeight="1" x14ac:dyDescent="0.25">
      <c r="C61" s="5"/>
      <c r="D61" s="5"/>
      <c r="E61" s="5"/>
      <c r="F61" s="95"/>
      <c r="G61" s="5"/>
      <c r="H61" s="5"/>
      <c r="I61" s="5"/>
      <c r="J61" s="5"/>
      <c r="K61" s="5"/>
      <c r="L61" s="6"/>
      <c r="P61" s="5"/>
    </row>
    <row r="62" spans="3:17" s="1" customFormat="1" ht="19.5" customHeight="1" x14ac:dyDescent="0.25">
      <c r="C62" s="7"/>
      <c r="D62" s="5"/>
      <c r="E62" s="5"/>
      <c r="F62" s="95"/>
      <c r="G62" s="5"/>
      <c r="H62" s="5"/>
      <c r="I62" s="5"/>
      <c r="J62" s="5"/>
      <c r="K62" s="5"/>
      <c r="L62" s="6"/>
      <c r="P62" s="5"/>
    </row>
    <row r="63" spans="3:17" s="1" customFormat="1" ht="29.25" customHeight="1" x14ac:dyDescent="0.25">
      <c r="C63" s="8"/>
      <c r="D63" s="5"/>
      <c r="E63" s="5"/>
      <c r="F63" s="95"/>
      <c r="G63" s="5"/>
      <c r="H63" s="5"/>
      <c r="I63" s="8"/>
      <c r="J63" s="8"/>
      <c r="K63" s="8"/>
      <c r="L63" s="6"/>
      <c r="P63" s="5"/>
    </row>
    <row r="64" spans="3:17" s="1" customFormat="1" ht="31.5" customHeight="1" x14ac:dyDescent="0.25">
      <c r="C64" s="8"/>
      <c r="D64" s="5"/>
      <c r="E64" s="5"/>
      <c r="F64" s="95"/>
      <c r="G64" s="5"/>
      <c r="H64" s="5"/>
      <c r="L64" s="5"/>
      <c r="P64" s="5"/>
    </row>
    <row r="65" spans="3:16" s="1" customFormat="1" ht="15.75" customHeight="1" x14ac:dyDescent="0.25">
      <c r="C65" s="9"/>
      <c r="D65" s="5"/>
      <c r="E65" s="5"/>
      <c r="F65" s="95"/>
      <c r="G65" s="5"/>
      <c r="H65" s="5"/>
      <c r="I65" s="5"/>
      <c r="J65" s="5"/>
      <c r="K65" s="5"/>
      <c r="L65" s="6"/>
      <c r="P65" s="5"/>
    </row>
    <row r="66" spans="3:16" ht="16.5" customHeight="1" x14ac:dyDescent="0.25">
      <c r="C66" s="3"/>
      <c r="D66" s="3"/>
      <c r="E66" s="3"/>
      <c r="F66" s="94"/>
      <c r="G66" s="3"/>
      <c r="H66" s="3"/>
      <c r="I66" s="3"/>
      <c r="J66" s="3"/>
      <c r="K66" s="3"/>
      <c r="L66" s="3"/>
      <c r="P66" s="3"/>
    </row>
    <row r="67" spans="3:16" ht="15.75" x14ac:dyDescent="0.25">
      <c r="C67" s="5"/>
      <c r="D67" s="3"/>
      <c r="E67" s="3"/>
      <c r="F67" s="94"/>
      <c r="G67" s="3"/>
      <c r="H67" s="3"/>
      <c r="I67" s="3"/>
      <c r="J67" s="3"/>
      <c r="K67" s="3"/>
      <c r="L67" s="3"/>
      <c r="P67" s="3"/>
    </row>
    <row r="68" spans="3:16" ht="23.25" customHeight="1" x14ac:dyDescent="0.25">
      <c r="C68" s="5"/>
      <c r="D68" s="3"/>
      <c r="E68" s="3"/>
      <c r="F68" s="94"/>
      <c r="G68" s="3"/>
      <c r="H68" s="3"/>
      <c r="I68" s="3"/>
      <c r="J68" s="3"/>
      <c r="K68" s="3"/>
      <c r="L68" s="3"/>
      <c r="P68" s="3"/>
    </row>
    <row r="69" spans="3:16" ht="15.75" x14ac:dyDescent="0.25">
      <c r="C69" s="3"/>
      <c r="D69" s="3"/>
      <c r="E69" s="3"/>
      <c r="F69" s="94"/>
      <c r="G69" s="3"/>
      <c r="H69" s="3"/>
      <c r="I69" s="3"/>
      <c r="J69" s="3"/>
      <c r="K69" s="3"/>
      <c r="L69" s="3"/>
      <c r="P69" s="3"/>
    </row>
  </sheetData>
  <sheetProtection selectLockedCells="1" selectUnlockedCells="1"/>
  <mergeCells count="19">
    <mergeCell ref="C58:E58"/>
    <mergeCell ref="C14:D14"/>
    <mergeCell ref="C24:D24"/>
    <mergeCell ref="C22:E22"/>
    <mergeCell ref="C23:E23"/>
    <mergeCell ref="C25:E25"/>
    <mergeCell ref="C18:D18"/>
    <mergeCell ref="C17:D17"/>
    <mergeCell ref="C20:D20"/>
    <mergeCell ref="C19:D19"/>
    <mergeCell ref="C21:D21"/>
    <mergeCell ref="I25:M25"/>
    <mergeCell ref="E8:F8"/>
    <mergeCell ref="C16:D16"/>
    <mergeCell ref="C15:D15"/>
    <mergeCell ref="E9:G9"/>
    <mergeCell ref="E10:F10"/>
    <mergeCell ref="C12:D12"/>
    <mergeCell ref="C13:D13"/>
  </mergeCells>
  <conditionalFormatting sqref="K29:K57">
    <cfRule type="expression" dxfId="17" priority="15">
      <formula>(J29:J57)&gt;(K29:K57)</formula>
    </cfRule>
  </conditionalFormatting>
  <conditionalFormatting sqref="K28:K57">
    <cfRule type="expression" dxfId="16" priority="32">
      <formula>(K28:K57)&lt;$E$20</formula>
    </cfRule>
  </conditionalFormatting>
  <conditionalFormatting sqref="L28:L57">
    <cfRule type="expression" dxfId="15" priority="37">
      <formula>(L28:L57)&lt;$E$21</formula>
    </cfRule>
  </conditionalFormatting>
  <conditionalFormatting sqref="I28:I57">
    <cfRule type="expression" dxfId="14" priority="53">
      <formula>(I28:I57)&lt;$E$18</formula>
    </cfRule>
    <cfRule type="expression" dxfId="13" priority="54">
      <formula>$I$28&lt;#REF!</formula>
    </cfRule>
    <cfRule type="expression" priority="55">
      <formula>$I$28&lt;#REF!</formula>
    </cfRule>
  </conditionalFormatting>
  <conditionalFormatting sqref="J28:J29">
    <cfRule type="expression" dxfId="12" priority="8">
      <formula>$I$28&lt;#REF!</formula>
    </cfRule>
    <cfRule type="expression" priority="9">
      <formula>$I$28&lt;#REF!</formula>
    </cfRule>
  </conditionalFormatting>
  <conditionalFormatting sqref="E17:E21">
    <cfRule type="expression" dxfId="11" priority="1">
      <formula>(E17:E46)&lt;$E$18</formula>
    </cfRule>
    <cfRule type="expression" dxfId="10" priority="2">
      <formula>$I$28&lt;#REF!</formula>
    </cfRule>
    <cfRule type="expression" priority="3">
      <formula>$I$28&lt;#REF!</formula>
    </cfRule>
  </conditionalFormatting>
  <conditionalFormatting sqref="J28:J57">
    <cfRule type="expression" dxfId="9" priority="7">
      <formula>(J28:J57)&lt;$E$19</formula>
    </cfRule>
  </conditionalFormatting>
  <pageMargins left="0.31496062992125984" right="0.31496062992125984" top="0" bottom="0" header="0.31496062992125984" footer="0.31496062992125984"/>
  <pageSetup paperSize="9" scale="86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'Списъци разходи'!$H$2:$H$18</xm:f>
          </x14:formula1>
          <xm:sqref>P28:P57</xm:sqref>
        </x14:dataValidation>
        <x14:dataValidation type="list" allowBlank="1" showInputMessage="1" showErrorMessage="1">
          <x14:formula1>
            <xm:f>'Списъци разходи'!$T$2:$T$4</xm:f>
          </x14:formula1>
          <xm:sqref>E15</xm:sqref>
        </x14:dataValidation>
        <x14:dataValidation type="list" allowBlank="1" showInputMessage="1" showErrorMessage="1">
          <x14:formula1>
            <xm:f>'Списъци разходи'!$C$21:$C$49</xm:f>
          </x14:formula1>
          <xm:sqref>E24</xm:sqref>
        </x14:dataValidation>
        <x14:dataValidation type="list" allowBlank="1" showInputMessage="1" showErrorMessage="1">
          <x14:formula1>
            <xm:f>'Списъци разходи'!$U$2:$U$4</xm:f>
          </x14:formula1>
          <xm:sqref>M28:M57</xm:sqref>
        </x14:dataValidation>
        <x14:dataValidation type="list" allowBlank="1" showInputMessage="1" showErrorMessage="1">
          <x14:formula1>
            <xm:f>'Списъци разходи'!$X$2:$X$3</xm:f>
          </x14:formula1>
          <xm:sqref>E14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I99"/>
  <sheetViews>
    <sheetView topLeftCell="A19" zoomScale="80" zoomScaleNormal="80" workbookViewId="0">
      <selection activeCell="M21" sqref="M21"/>
    </sheetView>
  </sheetViews>
  <sheetFormatPr defaultRowHeight="15" x14ac:dyDescent="0.25"/>
  <cols>
    <col min="1" max="1" width="2.7109375" customWidth="1"/>
    <col min="2" max="2" width="4.5703125" customWidth="1"/>
    <col min="3" max="3" width="5.140625" customWidth="1"/>
    <col min="4" max="4" width="51.85546875" customWidth="1"/>
    <col min="5" max="5" width="21" customWidth="1"/>
    <col min="6" max="6" width="39.5703125" customWidth="1"/>
    <col min="7" max="7" width="19.28515625" customWidth="1"/>
    <col min="8" max="8" width="18" customWidth="1"/>
    <col min="9" max="9" width="20.42578125" customWidth="1"/>
    <col min="10" max="10" width="31.42578125" customWidth="1"/>
    <col min="11" max="11" width="25.28515625" customWidth="1"/>
    <col min="12" max="12" width="21.85546875" customWidth="1"/>
    <col min="13" max="13" width="20.85546875" customWidth="1"/>
    <col min="14" max="14" width="33.42578125" customWidth="1"/>
    <col min="15" max="15" width="29.28515625" customWidth="1"/>
    <col min="16" max="16" width="50.5703125" customWidth="1"/>
    <col min="17" max="17" width="15.42578125" customWidth="1"/>
  </cols>
  <sheetData>
    <row r="1" spans="3:16" ht="7.5" customHeight="1" x14ac:dyDescent="0.25"/>
    <row r="6" spans="3:16" ht="15.75" x14ac:dyDescent="0.25">
      <c r="E6" s="29" t="s">
        <v>9</v>
      </c>
      <c r="F6" s="29"/>
      <c r="G6" s="29"/>
      <c r="H6" s="29"/>
      <c r="I6" s="29"/>
      <c r="J6" s="29"/>
      <c r="K6" s="29"/>
      <c r="L6" s="29"/>
      <c r="P6" s="29"/>
    </row>
    <row r="7" spans="3:16" ht="12.75" customHeight="1" x14ac:dyDescent="0.25"/>
    <row r="8" spans="3:16" ht="22.5" customHeight="1" x14ac:dyDescent="0.25">
      <c r="D8" s="55"/>
      <c r="E8" s="55"/>
      <c r="F8" s="112" t="s">
        <v>0</v>
      </c>
      <c r="G8" s="112"/>
      <c r="H8" s="55"/>
      <c r="I8" s="55"/>
      <c r="J8" s="55"/>
      <c r="K8" s="55"/>
      <c r="L8" s="55"/>
      <c r="P8" s="55"/>
    </row>
    <row r="9" spans="3:16" ht="23.25" customHeight="1" x14ac:dyDescent="0.25">
      <c r="D9" s="55"/>
      <c r="E9" s="104" t="s">
        <v>78</v>
      </c>
      <c r="F9" s="104"/>
      <c r="G9" s="104"/>
      <c r="H9" s="104"/>
      <c r="I9" s="55"/>
      <c r="J9" s="55"/>
      <c r="K9" s="55"/>
      <c r="L9" s="55"/>
      <c r="P9" s="55"/>
    </row>
    <row r="10" spans="3:16" ht="33.75" customHeight="1" x14ac:dyDescent="0.25">
      <c r="D10" s="64"/>
      <c r="E10" s="104" t="s">
        <v>102</v>
      </c>
      <c r="F10" s="104"/>
      <c r="G10" s="104"/>
      <c r="H10" s="62"/>
      <c r="I10" s="64"/>
      <c r="J10" s="64"/>
      <c r="K10" s="64"/>
      <c r="L10" s="64"/>
      <c r="P10" s="64"/>
    </row>
    <row r="11" spans="3:16" ht="33.75" customHeight="1" x14ac:dyDescent="0.25">
      <c r="D11" s="71"/>
      <c r="E11" s="69"/>
      <c r="F11" s="69"/>
      <c r="G11" s="69"/>
      <c r="H11" s="69"/>
      <c r="I11" s="71"/>
      <c r="J11" s="71"/>
      <c r="K11" s="71"/>
      <c r="L11" s="71"/>
      <c r="P11" s="71"/>
    </row>
    <row r="12" spans="3:16" ht="30" x14ac:dyDescent="0.25">
      <c r="C12" s="105" t="s">
        <v>98</v>
      </c>
      <c r="D12" s="105"/>
      <c r="E12" s="77"/>
      <c r="F12" s="93" t="s">
        <v>113</v>
      </c>
      <c r="G12" s="22"/>
      <c r="H12" s="22"/>
      <c r="I12" s="19"/>
      <c r="J12" s="19"/>
      <c r="K12" s="19"/>
      <c r="L12" s="22"/>
      <c r="P12" s="22"/>
    </row>
    <row r="13" spans="3:16" ht="42" customHeight="1" x14ac:dyDescent="0.25">
      <c r="C13" s="105" t="s">
        <v>99</v>
      </c>
      <c r="D13" s="105"/>
      <c r="E13" s="77"/>
      <c r="F13" s="93" t="s">
        <v>122</v>
      </c>
      <c r="G13" s="22"/>
      <c r="H13" s="22"/>
      <c r="I13" s="19"/>
      <c r="J13" s="19"/>
      <c r="K13" s="19"/>
      <c r="L13" s="22"/>
      <c r="P13" s="22"/>
    </row>
    <row r="14" spans="3:16" ht="46.5" customHeight="1" x14ac:dyDescent="0.25">
      <c r="C14" s="105" t="s">
        <v>76</v>
      </c>
      <c r="D14" s="105"/>
      <c r="E14" s="102">
        <v>18</v>
      </c>
      <c r="F14" s="89" t="s">
        <v>121</v>
      </c>
      <c r="G14" s="90"/>
      <c r="H14" s="90"/>
      <c r="I14" s="22"/>
      <c r="J14" s="22"/>
      <c r="K14" s="22"/>
      <c r="L14" s="22"/>
      <c r="P14" s="22"/>
    </row>
    <row r="15" spans="3:16" ht="36" customHeight="1" x14ac:dyDescent="0.25">
      <c r="C15" s="105" t="s">
        <v>111</v>
      </c>
      <c r="D15" s="105"/>
      <c r="E15" s="61" t="s">
        <v>23</v>
      </c>
      <c r="F15" s="89" t="s">
        <v>115</v>
      </c>
      <c r="G15" s="89"/>
      <c r="H15" s="89"/>
      <c r="I15" s="22"/>
      <c r="J15" s="22"/>
      <c r="K15" s="22"/>
      <c r="L15" s="22"/>
      <c r="P15" s="22"/>
    </row>
    <row r="16" spans="3:16" ht="74.25" customHeight="1" x14ac:dyDescent="0.25">
      <c r="C16" s="105" t="s">
        <v>100</v>
      </c>
      <c r="D16" s="105"/>
      <c r="E16" s="96" t="str">
        <f>IF(E15="Хибридно","Неприложимо",IF(AND(E14=8,E15="Онлайн"),1,IF(AND(E15="Присъствено",E14=8),_xlfn.NUMBERVALUE(1),_xlfn.NUMBERVALUE(3))))</f>
        <v>Неприложимо</v>
      </c>
      <c r="F16" s="89" t="s">
        <v>116</v>
      </c>
      <c r="G16" s="99"/>
      <c r="H16" s="22"/>
      <c r="I16" s="19"/>
      <c r="J16" s="19"/>
      <c r="K16" s="19"/>
      <c r="L16" s="22"/>
      <c r="P16" s="22"/>
    </row>
    <row r="17" spans="3:35" ht="62.25" customHeight="1" x14ac:dyDescent="0.25">
      <c r="C17" s="105" t="s">
        <v>101</v>
      </c>
      <c r="D17" s="105"/>
      <c r="E17" s="101">
        <f>IF(E15="Онлайн","Неприложимо",IF(E14=8,"Неприложимо",IF(E15="Хибридно",IF(AND(E15="Хибридно",E14=18),_xlfn.NUMBERVALUE(1),_xlfn.NUMBERVALUE(3)),"Неприложимо")))</f>
        <v>1</v>
      </c>
      <c r="F17" s="27" t="s">
        <v>116</v>
      </c>
      <c r="G17" s="54"/>
      <c r="H17" s="54"/>
      <c r="I17" s="22"/>
      <c r="J17" s="22"/>
      <c r="K17" s="22"/>
      <c r="L17" s="22"/>
      <c r="P17" s="22"/>
    </row>
    <row r="18" spans="3:35" ht="62.25" customHeight="1" x14ac:dyDescent="0.25">
      <c r="C18" s="105" t="s">
        <v>103</v>
      </c>
      <c r="D18" s="105"/>
      <c r="E18" s="101">
        <f>IF(E15="Онлайн","Неприложимо",IF(E14=8,_xlfn.NUMBERVALUE(0),IF(E15="Хибридно",_xlfn.NUMBERVALUE(0),_xlfn.NUMBERVALUE(2))))</f>
        <v>0</v>
      </c>
      <c r="F18" s="27" t="s">
        <v>117</v>
      </c>
      <c r="G18" s="70"/>
      <c r="H18" s="70"/>
      <c r="I18" s="22"/>
      <c r="J18" s="22"/>
      <c r="K18" s="22"/>
      <c r="N18" s="22"/>
    </row>
    <row r="19" spans="3:35" ht="52.5" customHeight="1" x14ac:dyDescent="0.25">
      <c r="C19" s="105" t="s">
        <v>104</v>
      </c>
      <c r="D19" s="105"/>
      <c r="E19" s="102">
        <f>IF(E15="Онлайн","Неприложимо",IF(E15="Хибридно",E17,E16))</f>
        <v>1</v>
      </c>
      <c r="F19" s="89" t="s">
        <v>118</v>
      </c>
      <c r="G19" s="70"/>
      <c r="H19" s="70"/>
      <c r="I19" s="22"/>
      <c r="J19" s="22"/>
      <c r="K19" s="22"/>
      <c r="N19" s="22"/>
    </row>
    <row r="20" spans="3:35" ht="65.25" customHeight="1" x14ac:dyDescent="0.25">
      <c r="C20" s="105" t="s">
        <v>105</v>
      </c>
      <c r="D20" s="105"/>
      <c r="E20" s="102">
        <f>IF(AND(E15="Хибридно",E14=8),"Неприложимо",IF(E15="Онлайн","Неприложимо",IF(E15="Хибридно",E17*2,E16*2)))</f>
        <v>2</v>
      </c>
      <c r="F20" s="89" t="s">
        <v>119</v>
      </c>
      <c r="G20" s="70"/>
      <c r="H20" s="70"/>
      <c r="I20" s="22"/>
      <c r="J20" s="22"/>
      <c r="K20" s="22"/>
      <c r="N20" s="22"/>
    </row>
    <row r="21" spans="3:35" ht="54" customHeight="1" x14ac:dyDescent="0.25">
      <c r="C21" s="105" t="s">
        <v>109</v>
      </c>
      <c r="D21" s="105"/>
      <c r="E21" s="96">
        <f>IF(E15="Хибридно",_xlfn.NUMBERVALUE(0),IF(E15="Онлайн","Неприложимо",IF(E15="Хибридно",E17-1,E16-1)))</f>
        <v>0</v>
      </c>
      <c r="F21" s="89" t="s">
        <v>120</v>
      </c>
      <c r="G21" s="70"/>
      <c r="H21" s="70"/>
      <c r="I21" s="22"/>
      <c r="J21" s="22"/>
      <c r="K21" s="22"/>
      <c r="N21" s="22"/>
    </row>
    <row r="22" spans="3:35" ht="36.75" customHeight="1" x14ac:dyDescent="0.25">
      <c r="C22" s="109" t="s">
        <v>69</v>
      </c>
      <c r="D22" s="109"/>
      <c r="E22" s="109"/>
      <c r="F22" s="22"/>
      <c r="G22" s="22"/>
      <c r="H22" s="22"/>
      <c r="I22" s="22"/>
      <c r="J22" s="54"/>
      <c r="K22" s="54"/>
      <c r="L22" s="54"/>
      <c r="P22" s="22"/>
    </row>
    <row r="23" spans="3:35" ht="20.25" customHeight="1" x14ac:dyDescent="0.25">
      <c r="C23" s="110" t="s">
        <v>75</v>
      </c>
      <c r="D23" s="110"/>
      <c r="E23" s="110"/>
      <c r="F23" s="27"/>
      <c r="G23" s="27"/>
      <c r="H23" s="27"/>
      <c r="I23" s="27"/>
      <c r="J23" s="27"/>
      <c r="K23" s="27"/>
      <c r="L23" s="27"/>
      <c r="P23" s="27"/>
    </row>
    <row r="24" spans="3:35" ht="28.5" customHeight="1" x14ac:dyDescent="0.25">
      <c r="C24" s="109"/>
      <c r="D24" s="109"/>
      <c r="E24" s="54"/>
      <c r="F24" s="54"/>
      <c r="G24" s="54"/>
      <c r="H24" s="54"/>
      <c r="I24" s="54"/>
      <c r="J24" s="54"/>
      <c r="K24" s="54"/>
      <c r="L24" s="54"/>
      <c r="P24" s="54"/>
    </row>
    <row r="25" spans="3:35" ht="18.75" customHeight="1" x14ac:dyDescent="0.25">
      <c r="C25" s="111" t="s">
        <v>93</v>
      </c>
      <c r="D25" s="111"/>
      <c r="E25" s="111"/>
      <c r="F25" s="22"/>
      <c r="G25" s="22"/>
      <c r="H25" s="22"/>
      <c r="I25" s="103" t="s">
        <v>110</v>
      </c>
      <c r="J25" s="103"/>
      <c r="K25" s="103"/>
      <c r="L25" s="103"/>
      <c r="M25" s="103"/>
      <c r="P25" s="22"/>
    </row>
    <row r="26" spans="3:35" ht="142.5" customHeight="1" x14ac:dyDescent="0.25">
      <c r="C26" s="30" t="s">
        <v>2</v>
      </c>
      <c r="D26" s="31" t="s">
        <v>1</v>
      </c>
      <c r="E26" s="14" t="s">
        <v>3</v>
      </c>
      <c r="F26" s="14" t="s">
        <v>7</v>
      </c>
      <c r="G26" s="26" t="s">
        <v>8</v>
      </c>
      <c r="H26" s="23" t="s">
        <v>21</v>
      </c>
      <c r="I26" s="14" t="s">
        <v>6</v>
      </c>
      <c r="J26" s="14" t="s">
        <v>108</v>
      </c>
      <c r="K26" s="14" t="s">
        <v>107</v>
      </c>
      <c r="L26" s="14" t="s">
        <v>20</v>
      </c>
      <c r="M26" s="14" t="s">
        <v>123</v>
      </c>
      <c r="N26" s="56" t="s">
        <v>72</v>
      </c>
      <c r="O26" s="56" t="s">
        <v>73</v>
      </c>
      <c r="P26" s="66" t="s">
        <v>97</v>
      </c>
      <c r="Q26" s="65" t="s">
        <v>94</v>
      </c>
      <c r="AI26" t="s">
        <v>4</v>
      </c>
    </row>
    <row r="27" spans="3:35" s="84" customFormat="1" ht="16.5" customHeight="1" x14ac:dyDescent="0.25">
      <c r="C27" s="79">
        <v>1</v>
      </c>
      <c r="D27" s="80">
        <v>2</v>
      </c>
      <c r="E27" s="79">
        <v>3</v>
      </c>
      <c r="F27" s="80">
        <v>4</v>
      </c>
      <c r="G27" s="79">
        <v>5</v>
      </c>
      <c r="H27" s="85">
        <v>6</v>
      </c>
      <c r="I27" s="80">
        <v>8</v>
      </c>
      <c r="J27" s="79">
        <v>9</v>
      </c>
      <c r="K27" s="80">
        <v>10</v>
      </c>
      <c r="L27" s="79">
        <v>11</v>
      </c>
      <c r="M27" s="80">
        <v>12</v>
      </c>
      <c r="N27" s="85">
        <v>13</v>
      </c>
      <c r="O27" s="85">
        <v>14</v>
      </c>
      <c r="P27" s="79">
        <v>15</v>
      </c>
      <c r="Q27" s="85">
        <v>16</v>
      </c>
      <c r="AI27" s="84" t="s">
        <v>5</v>
      </c>
    </row>
    <row r="28" spans="3:35" ht="78.75" customHeight="1" x14ac:dyDescent="0.25">
      <c r="C28" s="13">
        <v>1</v>
      </c>
      <c r="D28" s="10"/>
      <c r="E28" s="11"/>
      <c r="F28" s="17"/>
      <c r="G28" s="58">
        <v>18</v>
      </c>
      <c r="H28" s="32">
        <f t="shared" ref="H28:H59" si="0">G28/$E$14*100</f>
        <v>100</v>
      </c>
      <c r="I28" s="75">
        <v>10</v>
      </c>
      <c r="J28" s="75">
        <v>10</v>
      </c>
      <c r="K28" s="33">
        <v>10</v>
      </c>
      <c r="L28" s="33">
        <v>100</v>
      </c>
      <c r="M28" s="52" t="s">
        <v>70</v>
      </c>
      <c r="N28" s="57" t="str">
        <f>IF($E$15="Онлайн","Неприложимо",IF($E$15="Хибридно","Неприложимо",IF($E$14=18,IF(AND($E$15="Присъствено",H28&gt;=80,I28&gt;=$E$18,J28&gt;=$E$19,K28&gt;=$E$20,L28&gt;=$E$21,M28="ДА"),"449","Не е допустим за заявяване максимален размер поради маркираните неизпълнени минимални количества елементи и присъствени часове"),IF($E$14=8,IF(AND(H28&gt;=80,J28&gt;=$E$19,K28&gt;=$E$20,M28="ДА"),"108","Не е допустим за заявяване максимален размер поради маркираните неизпълнени минимални количества елементи и присъствени часове")))))</f>
        <v>Неприложимо</v>
      </c>
      <c r="O28" s="57" t="str">
        <f>IF($E$15="Онлайн","Неприложимо",IF($E$15="Присъствено","Неприложимо",IF($E$14=18,IF(AND($E$15="Хибридно",H28&gt;=80,I28&gt;=$E$18,J28&gt;=$E$19,K28&gt;=$E$20,L28&gt;=$E$21,M28="Да"),"166","Не е допустим за заявяване максимален размер поради маркираните неизпълнени минимални количества елементи и присъствени часове"),IF(AND($E$14=8,E15="Хибридно"),"Неприложимо","Не е допустим за заявяване максимален размер поради маркираните неизпълнени минимални количества елементи и присъствени часове"))))</f>
        <v>166</v>
      </c>
      <c r="P28" s="53" t="s">
        <v>80</v>
      </c>
      <c r="Q28" s="35">
        <f>INDEX('Списъци разходи'!L:M,MATCH('Приложение 9а за семинари'!P28,'Списъци разходи'!L:L,0),2)</f>
        <v>449</v>
      </c>
    </row>
    <row r="29" spans="3:35" ht="43.5" customHeight="1" x14ac:dyDescent="0.25">
      <c r="C29" s="13">
        <v>2</v>
      </c>
      <c r="D29" s="10"/>
      <c r="E29" s="11"/>
      <c r="F29" s="11"/>
      <c r="G29" s="58"/>
      <c r="H29" s="32">
        <f t="shared" si="0"/>
        <v>0</v>
      </c>
      <c r="I29" s="33"/>
      <c r="J29" s="75"/>
      <c r="K29" s="33"/>
      <c r="L29" s="33"/>
      <c r="M29" s="52"/>
      <c r="N29" s="57" t="str">
        <f t="shared" ref="N29:N87" si="1">IF($E$15="Онлайн","Неприложимо",IF($E$15="Хибридно","Неприложимо",IF($E$14=18,IF(AND($E$15="Присъствено",H29&gt;=80,I29&gt;=$E$18,J29&gt;=$E$19,K29&gt;=$E$20,L29&gt;=$E$21,M29="ДА"),"449","Не е допустим за заявяване максимален размер поради маркираните неизпълнени минимални количества елементи и присъствени часове"),IF($E$14=8,IF(AND(H29&gt;=80,J29&gt;=$E$19,K29&gt;=$E$20,M29="ДА"),"108","Не е допустим за заявяване максимален размер поради маркираните неизпълнени минимални количества елементи и присъствени часове")))))</f>
        <v>Неприложимо</v>
      </c>
      <c r="O29" s="57" t="str">
        <f t="shared" ref="O29:O87" si="2">IF($E$15="Онлайн","Неприложимо",IF($E$15="Присъствено","Неприложимо",IF($E$14=18,IF(AND($E$15="Хибридно",H29&gt;=80,I29&gt;=$E$18,J29&gt;=$E$19,K29&gt;=$E$20,L29&gt;=$E$21,M29="Да"),"166","Не е допустим за заявяване максимален размер поради маркираните неизпълнени минимални количества елементи и присъствени часове"),IF(AND($E$14=8,E16="Хибридно"),"Неприложимо","Не е допустим за заявяване максимален размер поради маркираните неизпълнени минимални количества елементи и присъствени часове"))))</f>
        <v>Не е допустим за заявяване максимален размер поради маркираните неизпълнени минимални количества елементи и присъствени часове</v>
      </c>
      <c r="P29" s="53" t="s">
        <v>58</v>
      </c>
      <c r="Q29" s="35">
        <f>INDEX('Списъци разходи'!L:M,MATCH('Приложение 9а за семинари'!P29,'Списъци разходи'!L:L,0),2)</f>
        <v>144</v>
      </c>
    </row>
    <row r="30" spans="3:35" ht="33" customHeight="1" x14ac:dyDescent="0.25">
      <c r="C30" s="13">
        <v>3</v>
      </c>
      <c r="D30" s="10"/>
      <c r="E30" s="11"/>
      <c r="F30" s="11"/>
      <c r="G30" s="58"/>
      <c r="H30" s="32">
        <f t="shared" si="0"/>
        <v>0</v>
      </c>
      <c r="I30" s="33"/>
      <c r="J30" s="75"/>
      <c r="K30" s="33"/>
      <c r="L30" s="33"/>
      <c r="M30" s="52"/>
      <c r="N30" s="57" t="str">
        <f t="shared" si="1"/>
        <v>Неприложимо</v>
      </c>
      <c r="O30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30" s="53" t="s">
        <v>56</v>
      </c>
      <c r="Q30" s="35">
        <f>INDEX('Списъци разходи'!L:M,MATCH('Приложение 9а за семинари'!P30,'Списъци разходи'!L:L,0),2)</f>
        <v>269</v>
      </c>
    </row>
    <row r="31" spans="3:35" ht="33" customHeight="1" x14ac:dyDescent="0.25">
      <c r="C31" s="13">
        <v>4</v>
      </c>
      <c r="D31" s="10"/>
      <c r="E31" s="11"/>
      <c r="F31" s="11"/>
      <c r="G31" s="58"/>
      <c r="H31" s="32">
        <f t="shared" si="0"/>
        <v>0</v>
      </c>
      <c r="I31" s="33"/>
      <c r="J31" s="75"/>
      <c r="K31" s="33"/>
      <c r="L31" s="33"/>
      <c r="M31" s="52"/>
      <c r="N31" s="57" t="str">
        <f t="shared" si="1"/>
        <v>Неприложимо</v>
      </c>
      <c r="O31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31" s="53"/>
      <c r="Q31" s="35" t="e">
        <f>INDEX('Списъци разходи'!L:M,MATCH('Приложение 9а за семинари'!P31,'Списъци разходи'!L:L,0),2)</f>
        <v>#N/A</v>
      </c>
    </row>
    <row r="32" spans="3:35" ht="33" customHeight="1" x14ac:dyDescent="0.25">
      <c r="C32" s="13">
        <v>5</v>
      </c>
      <c r="D32" s="10"/>
      <c r="E32" s="11"/>
      <c r="F32" s="11"/>
      <c r="G32" s="58"/>
      <c r="H32" s="32">
        <f t="shared" si="0"/>
        <v>0</v>
      </c>
      <c r="I32" s="33"/>
      <c r="J32" s="75"/>
      <c r="K32" s="33"/>
      <c r="L32" s="33"/>
      <c r="M32" s="52"/>
      <c r="N32" s="57" t="str">
        <f t="shared" si="1"/>
        <v>Неприложимо</v>
      </c>
      <c r="O32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32" s="53"/>
      <c r="Q32" s="35" t="e">
        <f>INDEX('Списъци разходи'!L:M,MATCH('Приложение 9а за семинари'!P32,'Списъци разходи'!L:L,0),2)</f>
        <v>#N/A</v>
      </c>
    </row>
    <row r="33" spans="3:17" ht="33" customHeight="1" x14ac:dyDescent="0.25">
      <c r="C33" s="13">
        <v>6</v>
      </c>
      <c r="D33" s="10"/>
      <c r="E33" s="11"/>
      <c r="F33" s="11"/>
      <c r="G33" s="58"/>
      <c r="H33" s="32">
        <f t="shared" si="0"/>
        <v>0</v>
      </c>
      <c r="I33" s="33"/>
      <c r="J33" s="75"/>
      <c r="K33" s="33"/>
      <c r="L33" s="33"/>
      <c r="M33" s="52"/>
      <c r="N33" s="57" t="str">
        <f t="shared" si="1"/>
        <v>Неприложимо</v>
      </c>
      <c r="O33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33" s="53"/>
      <c r="Q33" s="35" t="e">
        <f>INDEX('Списъци разходи'!L:M,MATCH('Приложение 9а за семинари'!P33,'Списъци разходи'!L:L,0),2)</f>
        <v>#N/A</v>
      </c>
    </row>
    <row r="34" spans="3:17" ht="33" customHeight="1" x14ac:dyDescent="0.25">
      <c r="C34" s="13">
        <v>7</v>
      </c>
      <c r="D34" s="10"/>
      <c r="E34" s="11"/>
      <c r="F34" s="11"/>
      <c r="G34" s="58"/>
      <c r="H34" s="32">
        <f t="shared" si="0"/>
        <v>0</v>
      </c>
      <c r="I34" s="33"/>
      <c r="J34" s="75"/>
      <c r="K34" s="33"/>
      <c r="L34" s="33"/>
      <c r="M34" s="52"/>
      <c r="N34" s="57" t="str">
        <f t="shared" si="1"/>
        <v>Неприложимо</v>
      </c>
      <c r="O34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34" s="53"/>
      <c r="Q34" s="35" t="e">
        <f>INDEX('Списъци разходи'!L:M,MATCH('Приложение 9а за семинари'!P34,'Списъци разходи'!L:L,0),2)</f>
        <v>#N/A</v>
      </c>
    </row>
    <row r="35" spans="3:17" ht="33" customHeight="1" x14ac:dyDescent="0.25">
      <c r="C35" s="13">
        <v>8</v>
      </c>
      <c r="D35" s="10"/>
      <c r="E35" s="11"/>
      <c r="F35" s="11"/>
      <c r="G35" s="58"/>
      <c r="H35" s="32">
        <f t="shared" si="0"/>
        <v>0</v>
      </c>
      <c r="I35" s="33"/>
      <c r="J35" s="75"/>
      <c r="K35" s="33"/>
      <c r="L35" s="33"/>
      <c r="M35" s="52"/>
      <c r="N35" s="57" t="str">
        <f t="shared" si="1"/>
        <v>Неприложимо</v>
      </c>
      <c r="O35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35" s="53"/>
      <c r="Q35" s="35" t="e">
        <f>INDEX('Списъци разходи'!L:M,MATCH('Приложение 9а за семинари'!P35,'Списъци разходи'!L:L,0),2)</f>
        <v>#N/A</v>
      </c>
    </row>
    <row r="36" spans="3:17" ht="33" customHeight="1" x14ac:dyDescent="0.25">
      <c r="C36" s="13">
        <v>9</v>
      </c>
      <c r="D36" s="10"/>
      <c r="E36" s="11"/>
      <c r="F36" s="11"/>
      <c r="G36" s="58"/>
      <c r="H36" s="32">
        <f t="shared" si="0"/>
        <v>0</v>
      </c>
      <c r="I36" s="33"/>
      <c r="J36" s="75"/>
      <c r="K36" s="33"/>
      <c r="L36" s="33"/>
      <c r="M36" s="52"/>
      <c r="N36" s="57" t="str">
        <f t="shared" si="1"/>
        <v>Неприложимо</v>
      </c>
      <c r="O36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36" s="53"/>
      <c r="Q36" s="35" t="e">
        <f>INDEX('Списъци разходи'!L:M,MATCH('Приложение 9а за семинари'!P36,'Списъци разходи'!L:L,0),2)</f>
        <v>#N/A</v>
      </c>
    </row>
    <row r="37" spans="3:17" ht="33" customHeight="1" x14ac:dyDescent="0.25">
      <c r="C37" s="13">
        <v>10</v>
      </c>
      <c r="D37" s="10"/>
      <c r="E37" s="11"/>
      <c r="F37" s="11"/>
      <c r="G37" s="58"/>
      <c r="H37" s="32">
        <f t="shared" si="0"/>
        <v>0</v>
      </c>
      <c r="I37" s="33"/>
      <c r="J37" s="75"/>
      <c r="K37" s="33"/>
      <c r="L37" s="33"/>
      <c r="M37" s="52"/>
      <c r="N37" s="57" t="str">
        <f t="shared" si="1"/>
        <v>Неприложимо</v>
      </c>
      <c r="O37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37" s="53"/>
      <c r="Q37" s="35" t="e">
        <f>INDEX('Списъци разходи'!L:M,MATCH('Приложение 9а за семинари'!P37,'Списъци разходи'!L:L,0),2)</f>
        <v>#N/A</v>
      </c>
    </row>
    <row r="38" spans="3:17" ht="33" customHeight="1" x14ac:dyDescent="0.25">
      <c r="C38" s="13">
        <v>11</v>
      </c>
      <c r="D38" s="10"/>
      <c r="E38" s="11"/>
      <c r="F38" s="11"/>
      <c r="G38" s="58"/>
      <c r="H38" s="32">
        <f t="shared" si="0"/>
        <v>0</v>
      </c>
      <c r="I38" s="33"/>
      <c r="J38" s="75"/>
      <c r="K38" s="33"/>
      <c r="L38" s="33"/>
      <c r="M38" s="52"/>
      <c r="N38" s="57" t="str">
        <f t="shared" si="1"/>
        <v>Неприложимо</v>
      </c>
      <c r="O38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38" s="53"/>
      <c r="Q38" s="35" t="e">
        <f>INDEX('Списъци разходи'!L:M,MATCH('Приложение 9а за семинари'!P38,'Списъци разходи'!L:L,0),2)</f>
        <v>#N/A</v>
      </c>
    </row>
    <row r="39" spans="3:17" ht="33" customHeight="1" x14ac:dyDescent="0.25">
      <c r="C39" s="13">
        <v>12</v>
      </c>
      <c r="D39" s="10"/>
      <c r="E39" s="11"/>
      <c r="F39" s="11"/>
      <c r="G39" s="58"/>
      <c r="H39" s="32">
        <f t="shared" si="0"/>
        <v>0</v>
      </c>
      <c r="I39" s="33"/>
      <c r="J39" s="75"/>
      <c r="K39" s="33"/>
      <c r="L39" s="33"/>
      <c r="M39" s="52"/>
      <c r="N39" s="57" t="str">
        <f t="shared" si="1"/>
        <v>Неприложимо</v>
      </c>
      <c r="O39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39" s="53"/>
      <c r="Q39" s="35" t="e">
        <f>INDEX('Списъци разходи'!L:M,MATCH('Приложение 9а за семинари'!P39,'Списъци разходи'!L:L,0),2)</f>
        <v>#N/A</v>
      </c>
    </row>
    <row r="40" spans="3:17" ht="33" customHeight="1" x14ac:dyDescent="0.25">
      <c r="C40" s="13">
        <v>13</v>
      </c>
      <c r="D40" s="10"/>
      <c r="E40" s="11"/>
      <c r="F40" s="11"/>
      <c r="G40" s="58"/>
      <c r="H40" s="32">
        <f t="shared" si="0"/>
        <v>0</v>
      </c>
      <c r="I40" s="33"/>
      <c r="J40" s="75"/>
      <c r="K40" s="33"/>
      <c r="L40" s="33"/>
      <c r="M40" s="52"/>
      <c r="N40" s="57" t="str">
        <f t="shared" si="1"/>
        <v>Неприложимо</v>
      </c>
      <c r="O40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40" s="53"/>
      <c r="Q40" s="35" t="e">
        <f>INDEX('Списъци разходи'!L:M,MATCH('Приложение 9а за семинари'!P40,'Списъци разходи'!L:L,0),2)</f>
        <v>#N/A</v>
      </c>
    </row>
    <row r="41" spans="3:17" ht="33" customHeight="1" x14ac:dyDescent="0.25">
      <c r="C41" s="13">
        <v>14</v>
      </c>
      <c r="D41" s="10"/>
      <c r="E41" s="11"/>
      <c r="F41" s="11"/>
      <c r="G41" s="58"/>
      <c r="H41" s="32">
        <f t="shared" si="0"/>
        <v>0</v>
      </c>
      <c r="I41" s="33"/>
      <c r="J41" s="75"/>
      <c r="K41" s="33"/>
      <c r="L41" s="33"/>
      <c r="M41" s="52"/>
      <c r="N41" s="57" t="str">
        <f t="shared" si="1"/>
        <v>Неприложимо</v>
      </c>
      <c r="O41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41" s="53"/>
      <c r="Q41" s="35" t="e">
        <f>INDEX('Списъци разходи'!L:M,MATCH('Приложение 9а за семинари'!P41,'Списъци разходи'!L:L,0),2)</f>
        <v>#N/A</v>
      </c>
    </row>
    <row r="42" spans="3:17" ht="33" customHeight="1" x14ac:dyDescent="0.25">
      <c r="C42" s="13">
        <v>15</v>
      </c>
      <c r="D42" s="10"/>
      <c r="E42" s="11"/>
      <c r="F42" s="11"/>
      <c r="G42" s="58"/>
      <c r="H42" s="32">
        <f t="shared" si="0"/>
        <v>0</v>
      </c>
      <c r="I42" s="33"/>
      <c r="J42" s="75"/>
      <c r="K42" s="33"/>
      <c r="L42" s="33"/>
      <c r="M42" s="52"/>
      <c r="N42" s="57" t="str">
        <f t="shared" si="1"/>
        <v>Неприложимо</v>
      </c>
      <c r="O42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42" s="53"/>
      <c r="Q42" s="35" t="e">
        <f>INDEX('Списъци разходи'!L:M,MATCH('Приложение 9а за семинари'!P42,'Списъци разходи'!L:L,0),2)</f>
        <v>#N/A</v>
      </c>
    </row>
    <row r="43" spans="3:17" ht="33" customHeight="1" x14ac:dyDescent="0.25">
      <c r="C43" s="13">
        <v>16</v>
      </c>
      <c r="D43" s="10"/>
      <c r="E43" s="11"/>
      <c r="F43" s="11"/>
      <c r="G43" s="58"/>
      <c r="H43" s="32">
        <f t="shared" si="0"/>
        <v>0</v>
      </c>
      <c r="I43" s="33"/>
      <c r="J43" s="75"/>
      <c r="K43" s="33"/>
      <c r="L43" s="33"/>
      <c r="M43" s="52"/>
      <c r="N43" s="57" t="str">
        <f t="shared" si="1"/>
        <v>Неприложимо</v>
      </c>
      <c r="O43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43" s="53"/>
      <c r="Q43" s="35" t="e">
        <f>INDEX('Списъци разходи'!L:M,MATCH('Приложение 9а за семинари'!P43,'Списъци разходи'!L:L,0),2)</f>
        <v>#N/A</v>
      </c>
    </row>
    <row r="44" spans="3:17" ht="33" customHeight="1" x14ac:dyDescent="0.25">
      <c r="C44" s="13">
        <v>17</v>
      </c>
      <c r="D44" s="10"/>
      <c r="E44" s="11"/>
      <c r="F44" s="11"/>
      <c r="G44" s="58"/>
      <c r="H44" s="32">
        <f t="shared" si="0"/>
        <v>0</v>
      </c>
      <c r="I44" s="33"/>
      <c r="J44" s="75"/>
      <c r="K44" s="33"/>
      <c r="L44" s="33"/>
      <c r="M44" s="52"/>
      <c r="N44" s="57" t="str">
        <f t="shared" si="1"/>
        <v>Неприложимо</v>
      </c>
      <c r="O44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44" s="53"/>
      <c r="Q44" s="35" t="e">
        <f>INDEX('Списъци разходи'!L:M,MATCH('Приложение 9а за семинари'!P44,'Списъци разходи'!L:L,0),2)</f>
        <v>#N/A</v>
      </c>
    </row>
    <row r="45" spans="3:17" ht="33" customHeight="1" x14ac:dyDescent="0.25">
      <c r="C45" s="13">
        <v>18</v>
      </c>
      <c r="D45" s="10"/>
      <c r="E45" s="11"/>
      <c r="F45" s="11"/>
      <c r="G45" s="58"/>
      <c r="H45" s="32">
        <f t="shared" si="0"/>
        <v>0</v>
      </c>
      <c r="I45" s="33"/>
      <c r="J45" s="75"/>
      <c r="K45" s="33"/>
      <c r="L45" s="33"/>
      <c r="M45" s="52"/>
      <c r="N45" s="57" t="str">
        <f t="shared" si="1"/>
        <v>Неприложимо</v>
      </c>
      <c r="O45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45" s="53"/>
      <c r="Q45" s="35" t="e">
        <f>INDEX('Списъци разходи'!L:M,MATCH('Приложение 9а за семинари'!P45,'Списъци разходи'!L:L,0),2)</f>
        <v>#N/A</v>
      </c>
    </row>
    <row r="46" spans="3:17" ht="33" customHeight="1" x14ac:dyDescent="0.25">
      <c r="C46" s="13">
        <v>19</v>
      </c>
      <c r="D46" s="10"/>
      <c r="E46" s="11"/>
      <c r="F46" s="11"/>
      <c r="G46" s="58"/>
      <c r="H46" s="32">
        <f t="shared" si="0"/>
        <v>0</v>
      </c>
      <c r="I46" s="33"/>
      <c r="J46" s="75"/>
      <c r="K46" s="33"/>
      <c r="L46" s="33"/>
      <c r="M46" s="52"/>
      <c r="N46" s="57" t="str">
        <f t="shared" si="1"/>
        <v>Неприложимо</v>
      </c>
      <c r="O46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46" s="53"/>
      <c r="Q46" s="35" t="e">
        <f>INDEX('Списъци разходи'!L:M,MATCH('Приложение 9а за семинари'!P46,'Списъци разходи'!L:L,0),2)</f>
        <v>#N/A</v>
      </c>
    </row>
    <row r="47" spans="3:17" ht="33" customHeight="1" x14ac:dyDescent="0.25">
      <c r="C47" s="13">
        <v>20</v>
      </c>
      <c r="D47" s="10"/>
      <c r="E47" s="11"/>
      <c r="F47" s="11"/>
      <c r="G47" s="58"/>
      <c r="H47" s="32">
        <f t="shared" si="0"/>
        <v>0</v>
      </c>
      <c r="I47" s="33"/>
      <c r="J47" s="75"/>
      <c r="K47" s="33"/>
      <c r="L47" s="33"/>
      <c r="M47" s="52"/>
      <c r="N47" s="57" t="str">
        <f t="shared" si="1"/>
        <v>Неприложимо</v>
      </c>
      <c r="O47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47" s="53"/>
      <c r="Q47" s="35" t="e">
        <f>INDEX('Списъци разходи'!L:M,MATCH('Приложение 9а за семинари'!P47,'Списъци разходи'!L:L,0),2)</f>
        <v>#N/A</v>
      </c>
    </row>
    <row r="48" spans="3:17" ht="33" customHeight="1" x14ac:dyDescent="0.25">
      <c r="C48" s="13">
        <v>21</v>
      </c>
      <c r="D48" s="10"/>
      <c r="E48" s="11"/>
      <c r="F48" s="11"/>
      <c r="G48" s="58"/>
      <c r="H48" s="32">
        <f t="shared" si="0"/>
        <v>0</v>
      </c>
      <c r="I48" s="33"/>
      <c r="J48" s="75"/>
      <c r="K48" s="33"/>
      <c r="L48" s="33"/>
      <c r="M48" s="52"/>
      <c r="N48" s="57" t="str">
        <f t="shared" si="1"/>
        <v>Неприложимо</v>
      </c>
      <c r="O48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48" s="53"/>
      <c r="Q48" s="35" t="e">
        <f>INDEX('Списъци разходи'!L:M,MATCH('Приложение 9а за семинари'!P48,'Списъци разходи'!L:L,0),2)</f>
        <v>#N/A</v>
      </c>
    </row>
    <row r="49" spans="3:17" ht="33" customHeight="1" x14ac:dyDescent="0.25">
      <c r="C49" s="13">
        <v>22</v>
      </c>
      <c r="D49" s="10"/>
      <c r="E49" s="11"/>
      <c r="F49" s="11"/>
      <c r="G49" s="58"/>
      <c r="H49" s="32">
        <f t="shared" si="0"/>
        <v>0</v>
      </c>
      <c r="I49" s="33"/>
      <c r="J49" s="75"/>
      <c r="K49" s="33"/>
      <c r="L49" s="33"/>
      <c r="M49" s="52"/>
      <c r="N49" s="57" t="str">
        <f t="shared" si="1"/>
        <v>Неприложимо</v>
      </c>
      <c r="O49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49" s="53"/>
      <c r="Q49" s="35" t="e">
        <f>INDEX('Списъци разходи'!L:M,MATCH('Приложение 9а за семинари'!P49,'Списъци разходи'!L:L,0),2)</f>
        <v>#N/A</v>
      </c>
    </row>
    <row r="50" spans="3:17" ht="33" customHeight="1" x14ac:dyDescent="0.25">
      <c r="C50" s="13">
        <v>23</v>
      </c>
      <c r="D50" s="10"/>
      <c r="E50" s="11"/>
      <c r="F50" s="11"/>
      <c r="G50" s="58"/>
      <c r="H50" s="32">
        <f t="shared" si="0"/>
        <v>0</v>
      </c>
      <c r="I50" s="33"/>
      <c r="J50" s="75"/>
      <c r="K50" s="33"/>
      <c r="L50" s="33"/>
      <c r="M50" s="52"/>
      <c r="N50" s="57" t="str">
        <f t="shared" si="1"/>
        <v>Неприложимо</v>
      </c>
      <c r="O50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50" s="53"/>
      <c r="Q50" s="35" t="e">
        <f>INDEX('Списъци разходи'!L:M,MATCH('Приложение 9а за семинари'!P50,'Списъци разходи'!L:L,0),2)</f>
        <v>#N/A</v>
      </c>
    </row>
    <row r="51" spans="3:17" ht="33" customHeight="1" x14ac:dyDescent="0.25">
      <c r="C51" s="13">
        <v>24</v>
      </c>
      <c r="D51" s="10"/>
      <c r="E51" s="11"/>
      <c r="F51" s="11"/>
      <c r="G51" s="58"/>
      <c r="H51" s="32">
        <f t="shared" si="0"/>
        <v>0</v>
      </c>
      <c r="I51" s="33"/>
      <c r="J51" s="75"/>
      <c r="K51" s="33"/>
      <c r="L51" s="33"/>
      <c r="M51" s="52"/>
      <c r="N51" s="57" t="str">
        <f t="shared" si="1"/>
        <v>Неприложимо</v>
      </c>
      <c r="O51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51" s="53"/>
      <c r="Q51" s="35" t="e">
        <f>INDEX('Списъци разходи'!L:M,MATCH('Приложение 9а за семинари'!P51,'Списъци разходи'!L:L,0),2)</f>
        <v>#N/A</v>
      </c>
    </row>
    <row r="52" spans="3:17" ht="33" customHeight="1" x14ac:dyDescent="0.25">
      <c r="C52" s="13">
        <v>25</v>
      </c>
      <c r="D52" s="10"/>
      <c r="E52" s="11"/>
      <c r="F52" s="11"/>
      <c r="G52" s="58"/>
      <c r="H52" s="32">
        <f t="shared" si="0"/>
        <v>0</v>
      </c>
      <c r="I52" s="33"/>
      <c r="J52" s="75"/>
      <c r="K52" s="33"/>
      <c r="L52" s="33"/>
      <c r="M52" s="52"/>
      <c r="N52" s="57" t="str">
        <f t="shared" si="1"/>
        <v>Неприложимо</v>
      </c>
      <c r="O52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52" s="53"/>
      <c r="Q52" s="35" t="e">
        <f>INDEX('Списъци разходи'!L:M,MATCH('Приложение 9а за семинари'!P52,'Списъци разходи'!L:L,0),2)</f>
        <v>#N/A</v>
      </c>
    </row>
    <row r="53" spans="3:17" ht="33" customHeight="1" x14ac:dyDescent="0.25">
      <c r="C53" s="13">
        <v>26</v>
      </c>
      <c r="D53" s="10"/>
      <c r="E53" s="11"/>
      <c r="F53" s="11"/>
      <c r="G53" s="58"/>
      <c r="H53" s="32">
        <f t="shared" si="0"/>
        <v>0</v>
      </c>
      <c r="I53" s="33"/>
      <c r="J53" s="75"/>
      <c r="K53" s="33"/>
      <c r="L53" s="33"/>
      <c r="M53" s="52"/>
      <c r="N53" s="57" t="str">
        <f t="shared" si="1"/>
        <v>Неприложимо</v>
      </c>
      <c r="O53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53" s="53"/>
      <c r="Q53" s="35" t="e">
        <f>INDEX('Списъци разходи'!L:M,MATCH('Приложение 9а за семинари'!P53,'Списъци разходи'!L:L,0),2)</f>
        <v>#N/A</v>
      </c>
    </row>
    <row r="54" spans="3:17" ht="33" customHeight="1" x14ac:dyDescent="0.25">
      <c r="C54" s="13">
        <v>27</v>
      </c>
      <c r="D54" s="10"/>
      <c r="E54" s="11"/>
      <c r="F54" s="11"/>
      <c r="G54" s="58"/>
      <c r="H54" s="32">
        <f t="shared" si="0"/>
        <v>0</v>
      </c>
      <c r="I54" s="33"/>
      <c r="J54" s="75"/>
      <c r="K54" s="33"/>
      <c r="L54" s="33"/>
      <c r="M54" s="52"/>
      <c r="N54" s="57" t="str">
        <f t="shared" si="1"/>
        <v>Неприложимо</v>
      </c>
      <c r="O54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54" s="53"/>
      <c r="Q54" s="35" t="e">
        <f>INDEX('Списъци разходи'!L:M,MATCH('Приложение 9а за семинари'!P54,'Списъци разходи'!L:L,0),2)</f>
        <v>#N/A</v>
      </c>
    </row>
    <row r="55" spans="3:17" ht="33" customHeight="1" x14ac:dyDescent="0.25">
      <c r="C55" s="13">
        <v>28</v>
      </c>
      <c r="D55" s="10"/>
      <c r="E55" s="11"/>
      <c r="F55" s="11"/>
      <c r="G55" s="58"/>
      <c r="H55" s="32">
        <f t="shared" si="0"/>
        <v>0</v>
      </c>
      <c r="I55" s="33"/>
      <c r="J55" s="75"/>
      <c r="K55" s="33"/>
      <c r="L55" s="33"/>
      <c r="M55" s="52"/>
      <c r="N55" s="57" t="str">
        <f t="shared" si="1"/>
        <v>Неприложимо</v>
      </c>
      <c r="O55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55" s="53"/>
      <c r="Q55" s="35" t="e">
        <f>INDEX('Списъци разходи'!L:M,MATCH('Приложение 9а за семинари'!P55,'Списъци разходи'!L:L,0),2)</f>
        <v>#N/A</v>
      </c>
    </row>
    <row r="56" spans="3:17" ht="33" customHeight="1" x14ac:dyDescent="0.25">
      <c r="C56" s="13">
        <v>29</v>
      </c>
      <c r="D56" s="10"/>
      <c r="E56" s="11"/>
      <c r="F56" s="11"/>
      <c r="G56" s="58"/>
      <c r="H56" s="32">
        <f t="shared" si="0"/>
        <v>0</v>
      </c>
      <c r="I56" s="33"/>
      <c r="J56" s="75"/>
      <c r="K56" s="33"/>
      <c r="L56" s="33"/>
      <c r="M56" s="52"/>
      <c r="N56" s="57" t="str">
        <f t="shared" si="1"/>
        <v>Неприложимо</v>
      </c>
      <c r="O56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56" s="53"/>
      <c r="Q56" s="35" t="e">
        <f>INDEX('Списъци разходи'!L:M,MATCH('Приложение 9а за семинари'!P56,'Списъци разходи'!L:L,0),2)</f>
        <v>#N/A</v>
      </c>
    </row>
    <row r="57" spans="3:17" ht="33" customHeight="1" x14ac:dyDescent="0.25">
      <c r="C57" s="13">
        <v>30</v>
      </c>
      <c r="D57" s="10"/>
      <c r="E57" s="11"/>
      <c r="F57" s="11"/>
      <c r="G57" s="58"/>
      <c r="H57" s="32">
        <f t="shared" si="0"/>
        <v>0</v>
      </c>
      <c r="I57" s="33"/>
      <c r="J57" s="75"/>
      <c r="K57" s="33"/>
      <c r="L57" s="33"/>
      <c r="M57" s="52"/>
      <c r="N57" s="57" t="str">
        <f t="shared" si="1"/>
        <v>Неприложимо</v>
      </c>
      <c r="O57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57" s="53"/>
      <c r="Q57" s="35" t="e">
        <f>INDEX('Списъци разходи'!L:M,MATCH('Приложение 9а за семинари'!P57,'Списъци разходи'!L:L,0),2)</f>
        <v>#N/A</v>
      </c>
    </row>
    <row r="58" spans="3:17" ht="33" customHeight="1" x14ac:dyDescent="0.25">
      <c r="C58" s="13">
        <v>31</v>
      </c>
      <c r="D58" s="10"/>
      <c r="E58" s="11"/>
      <c r="F58" s="11"/>
      <c r="G58" s="58"/>
      <c r="H58" s="32">
        <f t="shared" si="0"/>
        <v>0</v>
      </c>
      <c r="I58" s="33"/>
      <c r="J58" s="75"/>
      <c r="K58" s="33"/>
      <c r="L58" s="33"/>
      <c r="M58" s="52"/>
      <c r="N58" s="57" t="str">
        <f t="shared" si="1"/>
        <v>Неприложимо</v>
      </c>
      <c r="O58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58" s="53"/>
      <c r="Q58" s="35" t="e">
        <f>INDEX('Списъци разходи'!L:M,MATCH('Приложение 9а за семинари'!P58,'Списъци разходи'!L:L,0),2)</f>
        <v>#N/A</v>
      </c>
    </row>
    <row r="59" spans="3:17" ht="33" customHeight="1" x14ac:dyDescent="0.25">
      <c r="C59" s="13">
        <v>32</v>
      </c>
      <c r="D59" s="10"/>
      <c r="E59" s="11"/>
      <c r="F59" s="11"/>
      <c r="G59" s="58"/>
      <c r="H59" s="32">
        <f t="shared" si="0"/>
        <v>0</v>
      </c>
      <c r="I59" s="33"/>
      <c r="J59" s="75"/>
      <c r="K59" s="33"/>
      <c r="L59" s="33"/>
      <c r="M59" s="52"/>
      <c r="N59" s="57" t="str">
        <f t="shared" si="1"/>
        <v>Неприложимо</v>
      </c>
      <c r="O59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59" s="53"/>
      <c r="Q59" s="35" t="e">
        <f>INDEX('Списъци разходи'!L:M,MATCH('Приложение 9а за семинари'!P59,'Списъци разходи'!L:L,0),2)</f>
        <v>#N/A</v>
      </c>
    </row>
    <row r="60" spans="3:17" ht="33" customHeight="1" x14ac:dyDescent="0.25">
      <c r="C60" s="13">
        <v>33</v>
      </c>
      <c r="D60" s="10"/>
      <c r="E60" s="11"/>
      <c r="F60" s="11"/>
      <c r="G60" s="58"/>
      <c r="H60" s="32">
        <f t="shared" ref="H60:H87" si="3">G60/$E$14*100</f>
        <v>0</v>
      </c>
      <c r="I60" s="33"/>
      <c r="J60" s="75"/>
      <c r="K60" s="33"/>
      <c r="L60" s="33"/>
      <c r="M60" s="52"/>
      <c r="N60" s="57" t="str">
        <f t="shared" si="1"/>
        <v>Неприложимо</v>
      </c>
      <c r="O60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60" s="53"/>
      <c r="Q60" s="35" t="e">
        <f>INDEX('Списъци разходи'!L:M,MATCH('Приложение 9а за семинари'!P60,'Списъци разходи'!L:L,0),2)</f>
        <v>#N/A</v>
      </c>
    </row>
    <row r="61" spans="3:17" ht="33" customHeight="1" x14ac:dyDescent="0.25">
      <c r="C61" s="13">
        <v>34</v>
      </c>
      <c r="D61" s="10"/>
      <c r="E61" s="11"/>
      <c r="F61" s="11"/>
      <c r="G61" s="58"/>
      <c r="H61" s="32">
        <f t="shared" si="3"/>
        <v>0</v>
      </c>
      <c r="I61" s="33"/>
      <c r="J61" s="75"/>
      <c r="K61" s="33"/>
      <c r="L61" s="33"/>
      <c r="M61" s="52"/>
      <c r="N61" s="57" t="str">
        <f t="shared" si="1"/>
        <v>Неприложимо</v>
      </c>
      <c r="O61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61" s="53"/>
      <c r="Q61" s="35" t="e">
        <f>INDEX('Списъци разходи'!L:M,MATCH('Приложение 9а за семинари'!P61,'Списъци разходи'!L:L,0),2)</f>
        <v>#N/A</v>
      </c>
    </row>
    <row r="62" spans="3:17" ht="33" customHeight="1" x14ac:dyDescent="0.25">
      <c r="C62" s="13">
        <v>35</v>
      </c>
      <c r="D62" s="10"/>
      <c r="E62" s="11"/>
      <c r="F62" s="11"/>
      <c r="G62" s="58"/>
      <c r="H62" s="32">
        <f t="shared" si="3"/>
        <v>0</v>
      </c>
      <c r="I62" s="33"/>
      <c r="J62" s="75"/>
      <c r="K62" s="33"/>
      <c r="L62" s="33"/>
      <c r="M62" s="52"/>
      <c r="N62" s="57" t="str">
        <f t="shared" si="1"/>
        <v>Неприложимо</v>
      </c>
      <c r="O62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62" s="53"/>
      <c r="Q62" s="35" t="e">
        <f>INDEX('Списъци разходи'!L:M,MATCH('Приложение 9а за семинари'!P62,'Списъци разходи'!L:L,0),2)</f>
        <v>#N/A</v>
      </c>
    </row>
    <row r="63" spans="3:17" ht="33" customHeight="1" x14ac:dyDescent="0.25">
      <c r="C63" s="13">
        <v>36</v>
      </c>
      <c r="D63" s="10"/>
      <c r="E63" s="11"/>
      <c r="F63" s="11"/>
      <c r="G63" s="58"/>
      <c r="H63" s="32">
        <f t="shared" si="3"/>
        <v>0</v>
      </c>
      <c r="I63" s="33"/>
      <c r="J63" s="75"/>
      <c r="K63" s="33"/>
      <c r="L63" s="33"/>
      <c r="M63" s="52"/>
      <c r="N63" s="57" t="str">
        <f t="shared" si="1"/>
        <v>Неприложимо</v>
      </c>
      <c r="O63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63" s="53"/>
      <c r="Q63" s="35" t="e">
        <f>INDEX('Списъци разходи'!L:M,MATCH('Приложение 9а за семинари'!P63,'Списъци разходи'!L:L,0),2)</f>
        <v>#N/A</v>
      </c>
    </row>
    <row r="64" spans="3:17" ht="33" customHeight="1" x14ac:dyDescent="0.25">
      <c r="C64" s="13">
        <v>37</v>
      </c>
      <c r="D64" s="10"/>
      <c r="E64" s="11"/>
      <c r="F64" s="11"/>
      <c r="G64" s="58"/>
      <c r="H64" s="32">
        <f t="shared" si="3"/>
        <v>0</v>
      </c>
      <c r="I64" s="33"/>
      <c r="J64" s="75"/>
      <c r="K64" s="33"/>
      <c r="L64" s="33"/>
      <c r="M64" s="52"/>
      <c r="N64" s="57" t="str">
        <f t="shared" si="1"/>
        <v>Неприложимо</v>
      </c>
      <c r="O64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64" s="53"/>
      <c r="Q64" s="35" t="e">
        <f>INDEX('Списъци разходи'!L:M,MATCH('Приложение 9а за семинари'!P64,'Списъци разходи'!L:L,0),2)</f>
        <v>#N/A</v>
      </c>
    </row>
    <row r="65" spans="3:17" ht="33" customHeight="1" x14ac:dyDescent="0.25">
      <c r="C65" s="13">
        <v>38</v>
      </c>
      <c r="D65" s="10"/>
      <c r="E65" s="11"/>
      <c r="F65" s="11"/>
      <c r="G65" s="58"/>
      <c r="H65" s="32">
        <f t="shared" si="3"/>
        <v>0</v>
      </c>
      <c r="I65" s="33"/>
      <c r="J65" s="75"/>
      <c r="K65" s="33"/>
      <c r="L65" s="33"/>
      <c r="M65" s="52"/>
      <c r="N65" s="57" t="str">
        <f t="shared" si="1"/>
        <v>Неприложимо</v>
      </c>
      <c r="O65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65" s="53"/>
      <c r="Q65" s="35" t="e">
        <f>INDEX('Списъци разходи'!L:M,MATCH('Приложение 9а за семинари'!P65,'Списъци разходи'!L:L,0),2)</f>
        <v>#N/A</v>
      </c>
    </row>
    <row r="66" spans="3:17" ht="33" customHeight="1" x14ac:dyDescent="0.25">
      <c r="C66" s="13">
        <v>39</v>
      </c>
      <c r="D66" s="10"/>
      <c r="E66" s="11"/>
      <c r="F66" s="11"/>
      <c r="G66" s="58"/>
      <c r="H66" s="32">
        <f t="shared" si="3"/>
        <v>0</v>
      </c>
      <c r="I66" s="33"/>
      <c r="J66" s="75"/>
      <c r="K66" s="33"/>
      <c r="L66" s="33"/>
      <c r="M66" s="52"/>
      <c r="N66" s="57" t="str">
        <f t="shared" si="1"/>
        <v>Неприложимо</v>
      </c>
      <c r="O66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66" s="53"/>
      <c r="Q66" s="35" t="e">
        <f>INDEX('Списъци разходи'!L:M,MATCH('Приложение 9а за семинари'!P66,'Списъци разходи'!L:L,0),2)</f>
        <v>#N/A</v>
      </c>
    </row>
    <row r="67" spans="3:17" ht="33" customHeight="1" x14ac:dyDescent="0.25">
      <c r="C67" s="13">
        <v>40</v>
      </c>
      <c r="D67" s="10"/>
      <c r="E67" s="11"/>
      <c r="F67" s="11"/>
      <c r="G67" s="58"/>
      <c r="H67" s="32">
        <f t="shared" si="3"/>
        <v>0</v>
      </c>
      <c r="I67" s="33"/>
      <c r="J67" s="75"/>
      <c r="K67" s="33"/>
      <c r="L67" s="33"/>
      <c r="M67" s="52"/>
      <c r="N67" s="57" t="str">
        <f t="shared" si="1"/>
        <v>Неприложимо</v>
      </c>
      <c r="O67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67" s="53"/>
      <c r="Q67" s="35" t="e">
        <f>INDEX('Списъци разходи'!L:M,MATCH('Приложение 9а за семинари'!P67,'Списъци разходи'!L:L,0),2)</f>
        <v>#N/A</v>
      </c>
    </row>
    <row r="68" spans="3:17" ht="33" customHeight="1" x14ac:dyDescent="0.25">
      <c r="C68" s="13">
        <v>41</v>
      </c>
      <c r="D68" s="10"/>
      <c r="E68" s="11"/>
      <c r="F68" s="11"/>
      <c r="G68" s="58"/>
      <c r="H68" s="32">
        <f t="shared" si="3"/>
        <v>0</v>
      </c>
      <c r="I68" s="33"/>
      <c r="J68" s="75"/>
      <c r="K68" s="33"/>
      <c r="L68" s="33"/>
      <c r="M68" s="52"/>
      <c r="N68" s="57" t="str">
        <f t="shared" si="1"/>
        <v>Неприложимо</v>
      </c>
      <c r="O68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68" s="53"/>
      <c r="Q68" s="35" t="e">
        <f>INDEX('Списъци разходи'!L:M,MATCH('Приложение 9а за семинари'!P68,'Списъци разходи'!L:L,0),2)</f>
        <v>#N/A</v>
      </c>
    </row>
    <row r="69" spans="3:17" ht="33" customHeight="1" x14ac:dyDescent="0.25">
      <c r="C69" s="13">
        <v>42</v>
      </c>
      <c r="D69" s="10"/>
      <c r="E69" s="11"/>
      <c r="F69" s="11"/>
      <c r="G69" s="58"/>
      <c r="H69" s="32">
        <f t="shared" si="3"/>
        <v>0</v>
      </c>
      <c r="I69" s="33"/>
      <c r="J69" s="75"/>
      <c r="K69" s="33"/>
      <c r="L69" s="33"/>
      <c r="M69" s="52"/>
      <c r="N69" s="57" t="str">
        <f t="shared" si="1"/>
        <v>Неприложимо</v>
      </c>
      <c r="O69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69" s="53"/>
      <c r="Q69" s="35" t="e">
        <f>INDEX('Списъци разходи'!L:M,MATCH('Приложение 9а за семинари'!P69,'Списъци разходи'!L:L,0),2)</f>
        <v>#N/A</v>
      </c>
    </row>
    <row r="70" spans="3:17" ht="33" customHeight="1" x14ac:dyDescent="0.25">
      <c r="C70" s="13">
        <v>43</v>
      </c>
      <c r="D70" s="10"/>
      <c r="E70" s="11"/>
      <c r="F70" s="11"/>
      <c r="G70" s="58"/>
      <c r="H70" s="32">
        <f t="shared" si="3"/>
        <v>0</v>
      </c>
      <c r="I70" s="33"/>
      <c r="J70" s="75"/>
      <c r="K70" s="33"/>
      <c r="L70" s="33"/>
      <c r="M70" s="52"/>
      <c r="N70" s="57" t="str">
        <f t="shared" si="1"/>
        <v>Неприложимо</v>
      </c>
      <c r="O70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70" s="53"/>
      <c r="Q70" s="35" t="e">
        <f>INDEX('Списъци разходи'!L:M,MATCH('Приложение 9а за семинари'!P70,'Списъци разходи'!L:L,0),2)</f>
        <v>#N/A</v>
      </c>
    </row>
    <row r="71" spans="3:17" ht="33" customHeight="1" x14ac:dyDescent="0.25">
      <c r="C71" s="13">
        <v>44</v>
      </c>
      <c r="D71" s="10"/>
      <c r="E71" s="11"/>
      <c r="F71" s="11"/>
      <c r="G71" s="58"/>
      <c r="H71" s="32">
        <f t="shared" si="3"/>
        <v>0</v>
      </c>
      <c r="I71" s="33"/>
      <c r="J71" s="75"/>
      <c r="K71" s="33"/>
      <c r="L71" s="33"/>
      <c r="M71" s="52"/>
      <c r="N71" s="57" t="str">
        <f t="shared" si="1"/>
        <v>Неприложимо</v>
      </c>
      <c r="O71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71" s="53"/>
      <c r="Q71" s="35" t="e">
        <f>INDEX('Списъци разходи'!L:M,MATCH('Приложение 9а за семинари'!P71,'Списъци разходи'!L:L,0),2)</f>
        <v>#N/A</v>
      </c>
    </row>
    <row r="72" spans="3:17" ht="33" customHeight="1" x14ac:dyDescent="0.25">
      <c r="C72" s="13">
        <v>45</v>
      </c>
      <c r="D72" s="10"/>
      <c r="E72" s="11"/>
      <c r="F72" s="11"/>
      <c r="G72" s="58"/>
      <c r="H72" s="32">
        <f t="shared" si="3"/>
        <v>0</v>
      </c>
      <c r="I72" s="33"/>
      <c r="J72" s="75"/>
      <c r="K72" s="33"/>
      <c r="L72" s="33"/>
      <c r="M72" s="52"/>
      <c r="N72" s="57" t="str">
        <f t="shared" si="1"/>
        <v>Неприложимо</v>
      </c>
      <c r="O72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72" s="53"/>
      <c r="Q72" s="35" t="e">
        <f>INDEX('Списъци разходи'!L:M,MATCH('Приложение 9а за семинари'!P72,'Списъци разходи'!L:L,0),2)</f>
        <v>#N/A</v>
      </c>
    </row>
    <row r="73" spans="3:17" ht="33" customHeight="1" x14ac:dyDescent="0.25">
      <c r="C73" s="13">
        <v>46</v>
      </c>
      <c r="D73" s="10"/>
      <c r="E73" s="11"/>
      <c r="F73" s="11"/>
      <c r="G73" s="58"/>
      <c r="H73" s="32">
        <f t="shared" si="3"/>
        <v>0</v>
      </c>
      <c r="I73" s="33"/>
      <c r="J73" s="75"/>
      <c r="K73" s="33"/>
      <c r="L73" s="33"/>
      <c r="M73" s="52"/>
      <c r="N73" s="57" t="str">
        <f t="shared" si="1"/>
        <v>Неприложимо</v>
      </c>
      <c r="O73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73" s="53"/>
      <c r="Q73" s="35" t="e">
        <f>INDEX('Списъци разходи'!L:M,MATCH('Приложение 9а за семинари'!P73,'Списъци разходи'!L:L,0),2)</f>
        <v>#N/A</v>
      </c>
    </row>
    <row r="74" spans="3:17" ht="33" customHeight="1" x14ac:dyDescent="0.25">
      <c r="C74" s="13">
        <v>47</v>
      </c>
      <c r="D74" s="10"/>
      <c r="E74" s="11"/>
      <c r="F74" s="11"/>
      <c r="G74" s="58"/>
      <c r="H74" s="32">
        <f t="shared" si="3"/>
        <v>0</v>
      </c>
      <c r="I74" s="33"/>
      <c r="J74" s="75"/>
      <c r="K74" s="33"/>
      <c r="L74" s="33"/>
      <c r="M74" s="52"/>
      <c r="N74" s="57" t="str">
        <f t="shared" si="1"/>
        <v>Неприложимо</v>
      </c>
      <c r="O74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74" s="53"/>
      <c r="Q74" s="35" t="e">
        <f>INDEX('Списъци разходи'!L:M,MATCH('Приложение 9а за семинари'!P74,'Списъци разходи'!L:L,0),2)</f>
        <v>#N/A</v>
      </c>
    </row>
    <row r="75" spans="3:17" ht="33" customHeight="1" x14ac:dyDescent="0.25">
      <c r="C75" s="13">
        <v>48</v>
      </c>
      <c r="D75" s="10"/>
      <c r="E75" s="11"/>
      <c r="F75" s="11"/>
      <c r="G75" s="58"/>
      <c r="H75" s="32">
        <f t="shared" si="3"/>
        <v>0</v>
      </c>
      <c r="I75" s="33"/>
      <c r="J75" s="75"/>
      <c r="K75" s="33"/>
      <c r="L75" s="33"/>
      <c r="M75" s="52"/>
      <c r="N75" s="57" t="str">
        <f t="shared" si="1"/>
        <v>Неприложимо</v>
      </c>
      <c r="O75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75" s="53"/>
      <c r="Q75" s="35" t="e">
        <f>INDEX('Списъци разходи'!L:M,MATCH('Приложение 9а за семинари'!P75,'Списъци разходи'!L:L,0),2)</f>
        <v>#N/A</v>
      </c>
    </row>
    <row r="76" spans="3:17" ht="33" customHeight="1" x14ac:dyDescent="0.25">
      <c r="C76" s="13">
        <v>49</v>
      </c>
      <c r="D76" s="10"/>
      <c r="E76" s="11"/>
      <c r="F76" s="11"/>
      <c r="G76" s="58"/>
      <c r="H76" s="32">
        <f t="shared" si="3"/>
        <v>0</v>
      </c>
      <c r="I76" s="33"/>
      <c r="J76" s="75"/>
      <c r="K76" s="33"/>
      <c r="L76" s="33"/>
      <c r="M76" s="52"/>
      <c r="N76" s="57" t="str">
        <f t="shared" si="1"/>
        <v>Неприложимо</v>
      </c>
      <c r="O76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76" s="53"/>
      <c r="Q76" s="35" t="e">
        <f>INDEX('Списъци разходи'!L:M,MATCH('Приложение 9а за семинари'!P76,'Списъци разходи'!L:L,0),2)</f>
        <v>#N/A</v>
      </c>
    </row>
    <row r="77" spans="3:17" ht="33" customHeight="1" x14ac:dyDescent="0.25">
      <c r="C77" s="13">
        <v>50</v>
      </c>
      <c r="D77" s="10"/>
      <c r="E77" s="11"/>
      <c r="F77" s="11"/>
      <c r="G77" s="58"/>
      <c r="H77" s="32">
        <f t="shared" si="3"/>
        <v>0</v>
      </c>
      <c r="I77" s="33"/>
      <c r="J77" s="75"/>
      <c r="K77" s="33"/>
      <c r="L77" s="33"/>
      <c r="M77" s="52"/>
      <c r="N77" s="57" t="str">
        <f t="shared" si="1"/>
        <v>Неприложимо</v>
      </c>
      <c r="O77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77" s="53"/>
      <c r="Q77" s="35" t="e">
        <f>INDEX('Списъци разходи'!L:M,MATCH('Приложение 9а за семинари'!P77,'Списъци разходи'!L:L,0),2)</f>
        <v>#N/A</v>
      </c>
    </row>
    <row r="78" spans="3:17" ht="33" customHeight="1" x14ac:dyDescent="0.25">
      <c r="C78" s="13">
        <v>51</v>
      </c>
      <c r="D78" s="10"/>
      <c r="E78" s="11"/>
      <c r="F78" s="11"/>
      <c r="G78" s="58"/>
      <c r="H78" s="32">
        <f t="shared" si="3"/>
        <v>0</v>
      </c>
      <c r="I78" s="33"/>
      <c r="J78" s="75"/>
      <c r="K78" s="33"/>
      <c r="L78" s="33"/>
      <c r="M78" s="52"/>
      <c r="N78" s="57" t="str">
        <f t="shared" si="1"/>
        <v>Неприложимо</v>
      </c>
      <c r="O78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78" s="53"/>
      <c r="Q78" s="35" t="e">
        <f>INDEX('Списъци разходи'!L:M,MATCH('Приложение 9а за семинари'!P78,'Списъци разходи'!L:L,0),2)</f>
        <v>#N/A</v>
      </c>
    </row>
    <row r="79" spans="3:17" ht="33" customHeight="1" x14ac:dyDescent="0.25">
      <c r="C79" s="13">
        <v>52</v>
      </c>
      <c r="D79" s="10"/>
      <c r="E79" s="11"/>
      <c r="F79" s="11"/>
      <c r="G79" s="58"/>
      <c r="H79" s="32">
        <f t="shared" si="3"/>
        <v>0</v>
      </c>
      <c r="I79" s="33"/>
      <c r="J79" s="75"/>
      <c r="K79" s="33"/>
      <c r="L79" s="33"/>
      <c r="M79" s="52"/>
      <c r="N79" s="57" t="str">
        <f t="shared" si="1"/>
        <v>Неприложимо</v>
      </c>
      <c r="O79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79" s="53"/>
      <c r="Q79" s="35" t="e">
        <f>INDEX('Списъци разходи'!L:M,MATCH('Приложение 9а за семинари'!P79,'Списъци разходи'!L:L,0),2)</f>
        <v>#N/A</v>
      </c>
    </row>
    <row r="80" spans="3:17" ht="33" customHeight="1" x14ac:dyDescent="0.25">
      <c r="C80" s="13">
        <v>53</v>
      </c>
      <c r="D80" s="10"/>
      <c r="E80" s="11"/>
      <c r="F80" s="11"/>
      <c r="G80" s="58"/>
      <c r="H80" s="32">
        <f t="shared" si="3"/>
        <v>0</v>
      </c>
      <c r="I80" s="33"/>
      <c r="J80" s="75"/>
      <c r="K80" s="33"/>
      <c r="L80" s="33"/>
      <c r="M80" s="52"/>
      <c r="N80" s="57" t="str">
        <f t="shared" si="1"/>
        <v>Неприложимо</v>
      </c>
      <c r="O80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80" s="53"/>
      <c r="Q80" s="35" t="e">
        <f>INDEX('Списъци разходи'!L:M,MATCH('Приложение 9а за семинари'!P80,'Списъци разходи'!L:L,0),2)</f>
        <v>#N/A</v>
      </c>
    </row>
    <row r="81" spans="3:17" ht="33" customHeight="1" x14ac:dyDescent="0.25">
      <c r="C81" s="13">
        <v>54</v>
      </c>
      <c r="D81" s="10"/>
      <c r="E81" s="11"/>
      <c r="F81" s="11"/>
      <c r="G81" s="58"/>
      <c r="H81" s="32">
        <f t="shared" si="3"/>
        <v>0</v>
      </c>
      <c r="I81" s="33"/>
      <c r="J81" s="75"/>
      <c r="K81" s="33"/>
      <c r="L81" s="33"/>
      <c r="M81" s="52"/>
      <c r="N81" s="57" t="str">
        <f t="shared" si="1"/>
        <v>Неприложимо</v>
      </c>
      <c r="O81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81" s="53"/>
      <c r="Q81" s="35" t="e">
        <f>INDEX('Списъци разходи'!L:M,MATCH('Приложение 9а за семинари'!P81,'Списъци разходи'!L:L,0),2)</f>
        <v>#N/A</v>
      </c>
    </row>
    <row r="82" spans="3:17" ht="33" customHeight="1" x14ac:dyDescent="0.25">
      <c r="C82" s="13">
        <v>55</v>
      </c>
      <c r="D82" s="10"/>
      <c r="E82" s="11"/>
      <c r="F82" s="11"/>
      <c r="G82" s="58"/>
      <c r="H82" s="32">
        <f t="shared" si="3"/>
        <v>0</v>
      </c>
      <c r="I82" s="33"/>
      <c r="J82" s="75"/>
      <c r="K82" s="33"/>
      <c r="L82" s="33"/>
      <c r="M82" s="52"/>
      <c r="N82" s="57" t="str">
        <f t="shared" si="1"/>
        <v>Неприложимо</v>
      </c>
      <c r="O82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82" s="53"/>
      <c r="Q82" s="35" t="e">
        <f>INDEX('Списъци разходи'!L:M,MATCH('Приложение 9а за семинари'!P82,'Списъци разходи'!L:L,0),2)</f>
        <v>#N/A</v>
      </c>
    </row>
    <row r="83" spans="3:17" ht="33" customHeight="1" x14ac:dyDescent="0.25">
      <c r="C83" s="13">
        <v>56</v>
      </c>
      <c r="D83" s="10"/>
      <c r="E83" s="11"/>
      <c r="F83" s="11"/>
      <c r="G83" s="58"/>
      <c r="H83" s="32">
        <f t="shared" si="3"/>
        <v>0</v>
      </c>
      <c r="I83" s="33"/>
      <c r="J83" s="75"/>
      <c r="K83" s="33"/>
      <c r="L83" s="33"/>
      <c r="M83" s="52"/>
      <c r="N83" s="57" t="str">
        <f t="shared" si="1"/>
        <v>Неприложимо</v>
      </c>
      <c r="O83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83" s="53"/>
      <c r="Q83" s="35" t="e">
        <f>INDEX('Списъци разходи'!L:M,MATCH('Приложение 9а за семинари'!P83,'Списъци разходи'!L:L,0),2)</f>
        <v>#N/A</v>
      </c>
    </row>
    <row r="84" spans="3:17" ht="33" customHeight="1" x14ac:dyDescent="0.25">
      <c r="C84" s="13">
        <v>57</v>
      </c>
      <c r="D84" s="10"/>
      <c r="E84" s="11"/>
      <c r="F84" s="11"/>
      <c r="G84" s="58"/>
      <c r="H84" s="32">
        <f t="shared" si="3"/>
        <v>0</v>
      </c>
      <c r="I84" s="33"/>
      <c r="J84" s="75"/>
      <c r="K84" s="33"/>
      <c r="L84" s="33"/>
      <c r="M84" s="52"/>
      <c r="N84" s="57" t="str">
        <f t="shared" si="1"/>
        <v>Неприложимо</v>
      </c>
      <c r="O84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84" s="53"/>
      <c r="Q84" s="35" t="e">
        <f>INDEX('Списъци разходи'!L:M,MATCH('Приложение 9а за семинари'!P84,'Списъци разходи'!L:L,0),2)</f>
        <v>#N/A</v>
      </c>
    </row>
    <row r="85" spans="3:17" ht="33" customHeight="1" x14ac:dyDescent="0.25">
      <c r="C85" s="13">
        <v>58</v>
      </c>
      <c r="D85" s="10"/>
      <c r="E85" s="11"/>
      <c r="F85" s="11"/>
      <c r="G85" s="58"/>
      <c r="H85" s="32">
        <f t="shared" si="3"/>
        <v>0</v>
      </c>
      <c r="I85" s="33"/>
      <c r="J85" s="75"/>
      <c r="K85" s="33"/>
      <c r="L85" s="33"/>
      <c r="M85" s="52"/>
      <c r="N85" s="57" t="str">
        <f t="shared" si="1"/>
        <v>Неприложимо</v>
      </c>
      <c r="O85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85" s="53"/>
      <c r="Q85" s="35" t="e">
        <f>INDEX('Списъци разходи'!L:M,MATCH('Приложение 9а за семинари'!P85,'Списъци разходи'!L:L,0),2)</f>
        <v>#N/A</v>
      </c>
    </row>
    <row r="86" spans="3:17" ht="33" customHeight="1" x14ac:dyDescent="0.25">
      <c r="C86" s="13">
        <v>59</v>
      </c>
      <c r="D86" s="10"/>
      <c r="E86" s="11"/>
      <c r="F86" s="11"/>
      <c r="G86" s="58"/>
      <c r="H86" s="32">
        <f t="shared" si="3"/>
        <v>0</v>
      </c>
      <c r="I86" s="33"/>
      <c r="J86" s="75"/>
      <c r="K86" s="33"/>
      <c r="L86" s="33"/>
      <c r="M86" s="52"/>
      <c r="N86" s="57" t="str">
        <f t="shared" si="1"/>
        <v>Неприложимо</v>
      </c>
      <c r="O86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86" s="53"/>
      <c r="Q86" s="35" t="e">
        <f>INDEX('Списъци разходи'!L:M,MATCH('Приложение 9а за семинари'!P86,'Списъци разходи'!L:L,0),2)</f>
        <v>#N/A</v>
      </c>
    </row>
    <row r="87" spans="3:17" ht="33" customHeight="1" x14ac:dyDescent="0.25">
      <c r="C87" s="13">
        <v>60</v>
      </c>
      <c r="D87" s="10"/>
      <c r="E87" s="11"/>
      <c r="F87" s="11"/>
      <c r="G87" s="58"/>
      <c r="H87" s="32">
        <f t="shared" si="3"/>
        <v>0</v>
      </c>
      <c r="I87" s="33"/>
      <c r="J87" s="75"/>
      <c r="K87" s="33"/>
      <c r="L87" s="33"/>
      <c r="M87" s="52"/>
      <c r="N87" s="57" t="str">
        <f t="shared" si="1"/>
        <v>Неприложимо</v>
      </c>
      <c r="O87" s="57" t="str">
        <f t="shared" si="2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P87" s="53"/>
      <c r="Q87" s="35" t="e">
        <f>INDEX('Списъци разходи'!L:M,MATCH('Приложение 9а за семинари'!P87,'Списъци разходи'!L:L,0),2)</f>
        <v>#N/A</v>
      </c>
    </row>
    <row r="88" spans="3:17" x14ac:dyDescent="0.25">
      <c r="C88" s="108" t="s">
        <v>10</v>
      </c>
      <c r="D88" s="108"/>
      <c r="E88" s="108"/>
      <c r="F88" s="16">
        <f>SUM(F28:F77)</f>
        <v>0</v>
      </c>
      <c r="G88" s="16">
        <f t="shared" ref="G88:M88" si="4">SUM(G28:G77)</f>
        <v>18</v>
      </c>
      <c r="H88" s="16"/>
      <c r="I88" s="16">
        <f t="shared" si="4"/>
        <v>10</v>
      </c>
      <c r="J88" s="16"/>
      <c r="K88" s="16"/>
      <c r="L88" s="16">
        <f t="shared" si="4"/>
        <v>100</v>
      </c>
      <c r="M88" s="16">
        <f t="shared" si="4"/>
        <v>0</v>
      </c>
      <c r="N88" s="12"/>
      <c r="O88" s="12"/>
      <c r="P88" s="16"/>
      <c r="Q88" s="34" t="e">
        <f>SUM(Q28:Q87)</f>
        <v>#N/A</v>
      </c>
    </row>
    <row r="89" spans="3:17" ht="15" customHeight="1" x14ac:dyDescent="0.25">
      <c r="C89" s="5"/>
      <c r="D89" s="3"/>
      <c r="E89" s="3"/>
      <c r="F89" s="3"/>
      <c r="G89" s="3"/>
      <c r="H89" s="3"/>
      <c r="I89" s="3"/>
      <c r="J89" s="3"/>
      <c r="K89" s="3"/>
      <c r="L89" s="4"/>
      <c r="P89" s="3"/>
    </row>
    <row r="90" spans="3:17" ht="15" customHeight="1" x14ac:dyDescent="0.25">
      <c r="C90" s="5"/>
      <c r="D90" s="3"/>
      <c r="E90" s="3"/>
      <c r="F90" s="3"/>
      <c r="G90" s="3"/>
      <c r="H90" s="3"/>
      <c r="I90" s="3"/>
      <c r="J90" s="3"/>
      <c r="K90" s="3"/>
      <c r="L90" s="4"/>
      <c r="P90" s="3"/>
    </row>
    <row r="91" spans="3:17" s="1" customFormat="1" ht="33.75" customHeight="1" x14ac:dyDescent="0.25">
      <c r="C91" s="5"/>
      <c r="D91" s="5"/>
      <c r="E91" s="5"/>
      <c r="F91" s="5"/>
      <c r="G91" s="5"/>
      <c r="H91" s="5"/>
      <c r="I91" s="5"/>
      <c r="J91" s="5"/>
      <c r="K91" s="5"/>
      <c r="L91" s="6"/>
      <c r="P91" s="5"/>
    </row>
    <row r="92" spans="3:17" s="1" customFormat="1" ht="19.5" customHeight="1" x14ac:dyDescent="0.25">
      <c r="C92" s="7"/>
      <c r="D92" s="5"/>
      <c r="E92" s="5"/>
      <c r="F92" s="5"/>
      <c r="G92" s="5"/>
      <c r="H92" s="5"/>
      <c r="I92" s="5"/>
      <c r="J92" s="5"/>
      <c r="K92" s="5"/>
      <c r="L92" s="6"/>
      <c r="P92" s="5"/>
    </row>
    <row r="93" spans="3:17" s="1" customFormat="1" ht="29.25" customHeight="1" x14ac:dyDescent="0.25">
      <c r="C93" s="8"/>
      <c r="D93" s="5"/>
      <c r="E93" s="5"/>
      <c r="F93" s="5"/>
      <c r="G93" s="5"/>
      <c r="H93" s="5"/>
      <c r="I93" s="8"/>
      <c r="J93" s="8"/>
      <c r="K93" s="8"/>
      <c r="L93" s="6"/>
      <c r="P93" s="5"/>
    </row>
    <row r="94" spans="3:17" s="1" customFormat="1" ht="31.5" customHeight="1" x14ac:dyDescent="0.25">
      <c r="C94" s="8"/>
      <c r="D94" s="5"/>
      <c r="E94" s="5"/>
      <c r="F94" s="5"/>
      <c r="G94" s="5"/>
      <c r="H94" s="5"/>
      <c r="L94" s="5"/>
      <c r="P94" s="5"/>
    </row>
    <row r="95" spans="3:17" s="1" customFormat="1" ht="15.75" customHeight="1" x14ac:dyDescent="0.25">
      <c r="C95" s="9"/>
      <c r="D95" s="5"/>
      <c r="E95" s="5"/>
      <c r="F95" s="5"/>
      <c r="G95" s="5"/>
      <c r="H95" s="5"/>
      <c r="I95" s="5"/>
      <c r="J95" s="5"/>
      <c r="K95" s="5"/>
      <c r="L95" s="6"/>
      <c r="P95" s="5"/>
    </row>
    <row r="96" spans="3:17" ht="16.5" customHeight="1" x14ac:dyDescent="0.25">
      <c r="C96" s="3"/>
      <c r="D96" s="3"/>
      <c r="E96" s="3"/>
      <c r="F96" s="3"/>
      <c r="G96" s="3"/>
      <c r="H96" s="3"/>
      <c r="I96" s="3"/>
      <c r="J96" s="3"/>
      <c r="K96" s="3"/>
      <c r="L96" s="3"/>
      <c r="P96" s="3"/>
    </row>
    <row r="97" spans="3:16" ht="15.75" x14ac:dyDescent="0.25">
      <c r="C97" s="5"/>
      <c r="D97" s="3"/>
      <c r="E97" s="3"/>
      <c r="F97" s="3"/>
      <c r="G97" s="3"/>
      <c r="H97" s="3"/>
      <c r="I97" s="3"/>
      <c r="J97" s="3"/>
      <c r="K97" s="3"/>
      <c r="L97" s="3"/>
      <c r="P97" s="3"/>
    </row>
    <row r="98" spans="3:16" ht="23.25" customHeight="1" x14ac:dyDescent="0.25">
      <c r="C98" s="5"/>
      <c r="D98" s="3"/>
      <c r="E98" s="3"/>
      <c r="F98" s="3"/>
      <c r="G98" s="3"/>
      <c r="H98" s="3"/>
      <c r="I98" s="3"/>
      <c r="J98" s="3"/>
      <c r="K98" s="3"/>
      <c r="L98" s="3"/>
      <c r="P98" s="3"/>
    </row>
    <row r="99" spans="3:16" ht="15.75" x14ac:dyDescent="0.25">
      <c r="C99" s="3"/>
      <c r="D99" s="3"/>
      <c r="E99" s="3"/>
      <c r="F99" s="3"/>
      <c r="G99" s="3"/>
      <c r="H99" s="3"/>
      <c r="I99" s="3"/>
      <c r="J99" s="3"/>
      <c r="K99" s="3"/>
      <c r="L99" s="3"/>
      <c r="P99" s="3"/>
    </row>
  </sheetData>
  <mergeCells count="19">
    <mergeCell ref="C88:E88"/>
    <mergeCell ref="E10:G10"/>
    <mergeCell ref="C12:D12"/>
    <mergeCell ref="C13:D13"/>
    <mergeCell ref="I25:M25"/>
    <mergeCell ref="C14:D14"/>
    <mergeCell ref="C23:E23"/>
    <mergeCell ref="C24:D24"/>
    <mergeCell ref="C25:E25"/>
    <mergeCell ref="C15:D15"/>
    <mergeCell ref="F8:G8"/>
    <mergeCell ref="E9:H9"/>
    <mergeCell ref="C16:D16"/>
    <mergeCell ref="C17:D17"/>
    <mergeCell ref="C22:E22"/>
    <mergeCell ref="C18:D18"/>
    <mergeCell ref="C19:D19"/>
    <mergeCell ref="C20:D20"/>
    <mergeCell ref="C21:D21"/>
  </mergeCells>
  <conditionalFormatting sqref="K28:K87">
    <cfRule type="expression" dxfId="8" priority="10">
      <formula>(K28:K87)&lt;$E$20</formula>
    </cfRule>
  </conditionalFormatting>
  <conditionalFormatting sqref="L28:L87">
    <cfRule type="expression" dxfId="7" priority="9">
      <formula>(L28:L87)&lt;$E$21</formula>
    </cfRule>
  </conditionalFormatting>
  <conditionalFormatting sqref="J28:J87">
    <cfRule type="expression" dxfId="6" priority="2">
      <formula>(J28:J87)&lt;$E$19</formula>
    </cfRule>
  </conditionalFormatting>
  <conditionalFormatting sqref="I29:I87">
    <cfRule type="expression" dxfId="5" priority="40">
      <formula>(I29:I88)&lt;$E$18</formula>
    </cfRule>
    <cfRule type="expression" priority="41">
      <formula>$I$28&lt;#REF!</formula>
    </cfRule>
  </conditionalFormatting>
  <conditionalFormatting sqref="I28">
    <cfRule type="expression" dxfId="4" priority="1">
      <formula>(I28:I87)&lt;$E$19</formula>
    </cfRule>
  </conditionalFormatting>
  <pageMargins left="0.7" right="0.7" top="0.75" bottom="0.75" header="0.3" footer="0.3"/>
  <pageSetup paperSize="9" orientation="portrait" horizontalDpi="4294967294" verticalDpi="4294967294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'Списъци разходи'!$U$2:$U$4</xm:f>
          </x14:formula1>
          <xm:sqref>M28:M87</xm:sqref>
        </x14:dataValidation>
        <x14:dataValidation type="list" allowBlank="1" showInputMessage="1" showErrorMessage="1">
          <x14:formula1>
            <xm:f>'Списъци разходи'!$C$21:$C$49</xm:f>
          </x14:formula1>
          <xm:sqref>E24</xm:sqref>
        </x14:dataValidation>
        <x14:dataValidation type="list" allowBlank="1" showInputMessage="1" showErrorMessage="1">
          <x14:formula1>
            <xm:f>'Списъци разходи'!$T$2:$T$4</xm:f>
          </x14:formula1>
          <xm:sqref>E15</xm:sqref>
        </x14:dataValidation>
        <x14:dataValidation type="list" allowBlank="1" showInputMessage="1" showErrorMessage="1">
          <x14:formula1>
            <xm:f>'Списъци разходи'!$L$2:$L$18</xm:f>
          </x14:formula1>
          <xm:sqref>P28:P87</xm:sqref>
        </x14:dataValidation>
        <x14:dataValidation type="list" allowBlank="1" showInputMessage="1" showErrorMessage="1">
          <x14:formula1>
            <xm:f>'Списъци разходи'!$Y$2:$Y$3</xm:f>
          </x14:formula1>
          <xm:sqref>E14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H67"/>
  <sheetViews>
    <sheetView topLeftCell="G22" workbookViewId="0">
      <selection activeCell="J24" sqref="J24"/>
    </sheetView>
  </sheetViews>
  <sheetFormatPr defaultRowHeight="15" x14ac:dyDescent="0.25"/>
  <cols>
    <col min="1" max="1" width="2.7109375" customWidth="1"/>
    <col min="2" max="2" width="4.5703125" customWidth="1"/>
    <col min="3" max="3" width="5.140625" customWidth="1"/>
    <col min="4" max="4" width="48.85546875" customWidth="1"/>
    <col min="5" max="5" width="21.28515625" customWidth="1"/>
    <col min="6" max="6" width="37.28515625" customWidth="1"/>
    <col min="7" max="7" width="19.28515625" customWidth="1"/>
    <col min="8" max="8" width="18" customWidth="1"/>
    <col min="9" max="9" width="20.42578125" customWidth="1"/>
    <col min="10" max="10" width="31.42578125" customWidth="1"/>
    <col min="11" max="11" width="25.28515625" customWidth="1"/>
    <col min="12" max="12" width="30.7109375" customWidth="1"/>
    <col min="13" max="13" width="20.85546875" customWidth="1"/>
    <col min="14" max="14" width="36" customWidth="1"/>
    <col min="15" max="15" width="50.5703125" customWidth="1"/>
    <col min="16" max="16" width="15.42578125" customWidth="1"/>
  </cols>
  <sheetData>
    <row r="1" spans="3:16" ht="7.5" customHeight="1" x14ac:dyDescent="0.25"/>
    <row r="6" spans="3:16" ht="15.75" x14ac:dyDescent="0.25">
      <c r="E6" s="29" t="s">
        <v>9</v>
      </c>
      <c r="F6" s="29"/>
      <c r="G6" s="29"/>
      <c r="H6" s="29"/>
      <c r="I6" s="29"/>
      <c r="J6" s="29"/>
      <c r="K6" s="29"/>
      <c r="L6" s="29"/>
      <c r="O6" s="29"/>
    </row>
    <row r="7" spans="3:16" ht="12.75" customHeight="1" x14ac:dyDescent="0.25"/>
    <row r="8" spans="3:16" ht="22.5" customHeight="1" x14ac:dyDescent="0.25">
      <c r="D8" s="55"/>
      <c r="E8" s="55"/>
      <c r="F8" s="112" t="s">
        <v>0</v>
      </c>
      <c r="G8" s="112"/>
      <c r="H8" s="55"/>
      <c r="I8" s="55"/>
      <c r="J8" s="55"/>
      <c r="K8" s="55"/>
      <c r="L8" s="55"/>
      <c r="O8" s="55"/>
    </row>
    <row r="9" spans="3:16" ht="23.25" customHeight="1" x14ac:dyDescent="0.25">
      <c r="D9" s="55"/>
      <c r="E9" s="106" t="s">
        <v>92</v>
      </c>
      <c r="F9" s="106"/>
      <c r="G9" s="106"/>
      <c r="H9" s="106"/>
      <c r="I9" s="55"/>
      <c r="J9" s="55"/>
      <c r="K9" s="55"/>
      <c r="L9" s="55"/>
      <c r="O9" s="55"/>
    </row>
    <row r="10" spans="3:16" ht="42" customHeight="1" x14ac:dyDescent="0.25">
      <c r="D10" s="64"/>
      <c r="E10" s="107" t="s">
        <v>102</v>
      </c>
      <c r="F10" s="107"/>
      <c r="G10" s="107"/>
      <c r="H10" s="63"/>
      <c r="I10" s="64"/>
      <c r="J10" s="64"/>
      <c r="K10" s="64"/>
      <c r="L10" s="64"/>
      <c r="O10" s="64"/>
    </row>
    <row r="11" spans="3:16" ht="42" customHeight="1" x14ac:dyDescent="0.25">
      <c r="D11" s="64"/>
      <c r="E11" s="72"/>
      <c r="F11" s="72"/>
      <c r="G11" s="72"/>
      <c r="H11" s="63"/>
      <c r="I11" s="64"/>
      <c r="J11" s="64"/>
      <c r="K11" s="64"/>
      <c r="L11" s="64"/>
      <c r="O11" s="64"/>
    </row>
    <row r="12" spans="3:16" ht="30" x14ac:dyDescent="0.25">
      <c r="C12" s="105" t="s">
        <v>98</v>
      </c>
      <c r="D12" s="105"/>
      <c r="E12" s="77"/>
      <c r="F12" s="97" t="s">
        <v>113</v>
      </c>
      <c r="G12" s="22"/>
      <c r="H12" s="22"/>
      <c r="I12" s="19"/>
      <c r="J12" s="19"/>
      <c r="K12" s="19"/>
      <c r="L12" s="19"/>
      <c r="P12" s="22"/>
    </row>
    <row r="13" spans="3:16" ht="30" x14ac:dyDescent="0.25">
      <c r="C13" s="105" t="s">
        <v>99</v>
      </c>
      <c r="D13" s="105"/>
      <c r="E13" s="77"/>
      <c r="F13" s="97" t="s">
        <v>122</v>
      </c>
      <c r="G13" s="22"/>
      <c r="H13" s="22"/>
      <c r="I13" s="19"/>
      <c r="J13" s="19"/>
      <c r="K13" s="19"/>
      <c r="L13" s="19"/>
      <c r="P13" s="22"/>
    </row>
    <row r="14" spans="3:16" ht="36" customHeight="1" x14ac:dyDescent="0.25">
      <c r="C14" s="105" t="s">
        <v>77</v>
      </c>
      <c r="D14" s="105"/>
      <c r="E14" s="76">
        <v>54</v>
      </c>
      <c r="F14" s="27" t="s">
        <v>114</v>
      </c>
      <c r="G14" s="22"/>
      <c r="H14" s="22"/>
      <c r="I14" s="22"/>
      <c r="J14" s="22"/>
      <c r="K14" s="22"/>
      <c r="L14" s="22"/>
      <c r="O14" s="22"/>
    </row>
    <row r="15" spans="3:16" ht="63.75" customHeight="1" x14ac:dyDescent="0.25">
      <c r="C15" s="105" t="s">
        <v>100</v>
      </c>
      <c r="D15" s="105"/>
      <c r="E15" s="76">
        <f>IF(E14=54,7,IF(E14=75,10,IF(E14=87,11,IF(E14=100,13,))))</f>
        <v>7</v>
      </c>
      <c r="F15" s="27" t="s">
        <v>116</v>
      </c>
      <c r="G15" s="22"/>
      <c r="H15" s="22"/>
      <c r="I15" s="19"/>
      <c r="J15" s="19"/>
      <c r="K15" s="19"/>
      <c r="L15" s="19"/>
      <c r="O15" s="22"/>
    </row>
    <row r="16" spans="3:16" ht="61.5" customHeight="1" x14ac:dyDescent="0.25">
      <c r="C16" s="105" t="s">
        <v>103</v>
      </c>
      <c r="D16" s="105"/>
      <c r="E16" s="76">
        <f>E15-1</f>
        <v>6</v>
      </c>
      <c r="F16" s="27" t="s">
        <v>117</v>
      </c>
      <c r="G16" s="74"/>
      <c r="H16" s="74"/>
      <c r="I16" s="22"/>
      <c r="J16" s="22"/>
    </row>
    <row r="17" spans="3:34" ht="61.5" customHeight="1" x14ac:dyDescent="0.25">
      <c r="C17" s="105" t="s">
        <v>104</v>
      </c>
      <c r="D17" s="105"/>
      <c r="E17" s="76">
        <f>E15</f>
        <v>7</v>
      </c>
      <c r="F17" s="27" t="s">
        <v>118</v>
      </c>
      <c r="G17" s="74"/>
      <c r="H17" s="74"/>
      <c r="I17" s="22"/>
      <c r="J17" s="22"/>
    </row>
    <row r="18" spans="3:34" ht="69" customHeight="1" x14ac:dyDescent="0.25">
      <c r="C18" s="105" t="s">
        <v>105</v>
      </c>
      <c r="D18" s="105"/>
      <c r="E18" s="76">
        <f>E15*2</f>
        <v>14</v>
      </c>
      <c r="F18" s="27" t="s">
        <v>119</v>
      </c>
      <c r="G18" s="74"/>
      <c r="H18" s="74"/>
      <c r="I18" s="22"/>
      <c r="J18" s="22"/>
    </row>
    <row r="19" spans="3:34" ht="66.75" customHeight="1" x14ac:dyDescent="0.25">
      <c r="C19" s="105" t="s">
        <v>109</v>
      </c>
      <c r="D19" s="105"/>
      <c r="E19" s="76">
        <f>E15-1</f>
        <v>6</v>
      </c>
      <c r="F19" s="27" t="s">
        <v>120</v>
      </c>
      <c r="G19" s="74"/>
      <c r="H19" s="74"/>
      <c r="I19" s="22"/>
      <c r="J19" s="22"/>
    </row>
    <row r="20" spans="3:34" ht="36.75" customHeight="1" x14ac:dyDescent="0.25">
      <c r="C20" s="109" t="s">
        <v>69</v>
      </c>
      <c r="D20" s="109"/>
      <c r="E20" s="109"/>
      <c r="F20" s="22"/>
      <c r="G20" s="22"/>
      <c r="H20" s="22"/>
      <c r="I20" s="22"/>
      <c r="J20" s="54"/>
      <c r="K20" s="54"/>
      <c r="L20" s="54"/>
      <c r="O20" s="22"/>
    </row>
    <row r="21" spans="3:34" ht="20.25" customHeight="1" x14ac:dyDescent="0.25">
      <c r="C21" s="110" t="s">
        <v>75</v>
      </c>
      <c r="D21" s="110"/>
      <c r="E21" s="110"/>
      <c r="F21" s="27"/>
      <c r="G21" s="27"/>
      <c r="H21" s="27"/>
      <c r="I21" s="27"/>
      <c r="J21" s="27"/>
      <c r="K21" s="27"/>
      <c r="L21" s="27"/>
      <c r="O21" s="27"/>
    </row>
    <row r="22" spans="3:34" ht="28.5" customHeight="1" x14ac:dyDescent="0.25">
      <c r="C22" s="109"/>
      <c r="D22" s="109"/>
      <c r="E22" s="54"/>
      <c r="F22" s="54"/>
      <c r="G22" s="54"/>
      <c r="H22" s="54"/>
      <c r="I22" s="54"/>
      <c r="J22" s="54"/>
      <c r="K22" s="54"/>
      <c r="L22" s="54"/>
      <c r="O22" s="54"/>
    </row>
    <row r="23" spans="3:34" ht="18.75" customHeight="1" x14ac:dyDescent="0.25">
      <c r="C23" s="111" t="s">
        <v>93</v>
      </c>
      <c r="D23" s="111"/>
      <c r="E23" s="111"/>
      <c r="F23" s="22"/>
      <c r="G23" s="22"/>
      <c r="H23" s="22"/>
      <c r="I23" s="113" t="s">
        <v>110</v>
      </c>
      <c r="J23" s="113"/>
      <c r="K23" s="113"/>
      <c r="L23" s="113"/>
      <c r="M23" s="113"/>
      <c r="O23" s="22"/>
    </row>
    <row r="24" spans="3:34" ht="142.5" customHeight="1" x14ac:dyDescent="0.25">
      <c r="C24" s="30" t="s">
        <v>2</v>
      </c>
      <c r="D24" s="31" t="s">
        <v>1</v>
      </c>
      <c r="E24" s="14" t="s">
        <v>3</v>
      </c>
      <c r="F24" s="14" t="s">
        <v>7</v>
      </c>
      <c r="G24" s="26" t="s">
        <v>8</v>
      </c>
      <c r="H24" s="23" t="s">
        <v>21</v>
      </c>
      <c r="I24" s="14" t="s">
        <v>6</v>
      </c>
      <c r="J24" s="14" t="s">
        <v>108</v>
      </c>
      <c r="K24" s="14" t="s">
        <v>107</v>
      </c>
      <c r="L24" s="14" t="s">
        <v>20</v>
      </c>
      <c r="M24" s="14" t="s">
        <v>124</v>
      </c>
      <c r="N24" s="56" t="s">
        <v>81</v>
      </c>
      <c r="O24" s="66" t="s">
        <v>97</v>
      </c>
      <c r="P24" s="65" t="s">
        <v>94</v>
      </c>
      <c r="AH24" t="s">
        <v>4</v>
      </c>
    </row>
    <row r="25" spans="3:34" ht="16.5" customHeight="1" x14ac:dyDescent="0.25">
      <c r="C25" s="79">
        <v>1</v>
      </c>
      <c r="D25" s="80">
        <v>2</v>
      </c>
      <c r="E25" s="79">
        <v>3</v>
      </c>
      <c r="F25" s="80">
        <v>4</v>
      </c>
      <c r="G25" s="79">
        <v>5</v>
      </c>
      <c r="H25" s="85">
        <v>6</v>
      </c>
      <c r="I25" s="80">
        <v>8</v>
      </c>
      <c r="J25" s="79">
        <v>9</v>
      </c>
      <c r="K25" s="80">
        <v>10</v>
      </c>
      <c r="L25" s="79">
        <v>11</v>
      </c>
      <c r="M25" s="80">
        <v>12</v>
      </c>
      <c r="N25" s="86">
        <v>13</v>
      </c>
      <c r="O25" s="80">
        <v>14</v>
      </c>
      <c r="P25" s="86">
        <v>15</v>
      </c>
      <c r="AH25" t="s">
        <v>5</v>
      </c>
    </row>
    <row r="26" spans="3:34" ht="97.5" customHeight="1" x14ac:dyDescent="0.25">
      <c r="C26" s="13">
        <v>1</v>
      </c>
      <c r="D26" s="10"/>
      <c r="E26" s="11"/>
      <c r="F26" s="17"/>
      <c r="G26" s="11">
        <v>100</v>
      </c>
      <c r="H26" s="24">
        <f t="shared" ref="H26:H55" si="0">G26/$E$14*100</f>
        <v>185.18518518518519</v>
      </c>
      <c r="I26" s="33">
        <v>10</v>
      </c>
      <c r="J26" s="75">
        <v>10</v>
      </c>
      <c r="K26" s="33">
        <v>19</v>
      </c>
      <c r="L26" s="75">
        <v>10</v>
      </c>
      <c r="M26" s="52" t="s">
        <v>70</v>
      </c>
      <c r="N26" s="68" t="str">
        <f t="shared" ref="N26:N55" si="1">IF($E$14=100,IF(AND(H26&gt;=80,I26&gt;=$E$16,J26&gt;=$E$17,K26&gt;=$E$18,L26&gt;=$E$19,M26="ДА"),"2396","Не е допустим за заявяване максимален размер поради маркираните неизпълнени минимални количества елементи и присъствени часове"),IF($E$14=87,IF(AND(H26&gt;=80,I26&gt;=$E$16,J26&gt;=$E$17,K26&gt;=$E$18,L26&gt;=$E$19,M26="ДА"),"2047","Не е допустим за заявяване максимален размер поради маркираните неизпълнени минимални количества елементи и присъствени часове"),IF($E$14=75,IF(AND(H26&gt;=80,I26&gt;=$E$16,J26&gt;=$E$17,K26&gt;=$E$18,L26&gt;=$E$19,M26="ДА"),"1867","Не е допустим за заявяване максимален размер поради маркираните неизпълнени минимални количества елементи и присъствени часове"),IF($E$14=54,IF(AND(H26&gt;=80,I26&gt;=$E$16,J26&gt;=$E$17,K26&gt;=$E$18,L26&gt;=$E$19,M26="ДА"),"1304","Не е допустим за заявяване максимален размер поради маркираните неизпълнени минимални количества елементи и присъствени часове")))))</f>
        <v>1304</v>
      </c>
      <c r="O26" s="53" t="s">
        <v>90</v>
      </c>
      <c r="P26" s="35">
        <f>INDEX('Списъци разходи'!C:D,MATCH('Приложение 9а за Твк Тпс'!O26,'Списъци разходи'!C:C,0),2)</f>
        <v>423</v>
      </c>
    </row>
    <row r="27" spans="3:34" ht="47.25" customHeight="1" x14ac:dyDescent="0.25">
      <c r="C27" s="13">
        <v>2</v>
      </c>
      <c r="D27" s="10"/>
      <c r="E27" s="11"/>
      <c r="F27" s="11"/>
      <c r="G27" s="11"/>
      <c r="H27" s="24">
        <f t="shared" si="0"/>
        <v>0</v>
      </c>
      <c r="I27" s="33"/>
      <c r="J27" s="75"/>
      <c r="K27" s="33"/>
      <c r="L27" s="75"/>
      <c r="M27" s="60"/>
      <c r="N27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27" s="53"/>
      <c r="P27" s="35" t="e">
        <f>INDEX('Списъци разходи'!C:D,MATCH('Приложение 9а за Твк Тпс'!O27,'Списъци разходи'!C:C,0),2)</f>
        <v>#N/A</v>
      </c>
    </row>
    <row r="28" spans="3:34" ht="37.5" customHeight="1" x14ac:dyDescent="0.25">
      <c r="C28" s="13">
        <v>3</v>
      </c>
      <c r="D28" s="10"/>
      <c r="E28" s="11"/>
      <c r="F28" s="11"/>
      <c r="G28" s="11"/>
      <c r="H28" s="24">
        <f t="shared" si="0"/>
        <v>0</v>
      </c>
      <c r="I28" s="33"/>
      <c r="J28" s="75"/>
      <c r="K28" s="33"/>
      <c r="L28" s="75"/>
      <c r="M28" s="60"/>
      <c r="N28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28" s="53"/>
      <c r="P28" s="35" t="e">
        <f>INDEX('Списъци разходи'!C:D,MATCH('Приложение 9а за Твк Тпс'!O28,'Списъци разходи'!C:C,0),2)</f>
        <v>#N/A</v>
      </c>
    </row>
    <row r="29" spans="3:34" ht="37.5" customHeight="1" x14ac:dyDescent="0.25">
      <c r="C29" s="13">
        <v>4</v>
      </c>
      <c r="D29" s="10"/>
      <c r="E29" s="11"/>
      <c r="F29" s="11"/>
      <c r="G29" s="11"/>
      <c r="H29" s="24">
        <f t="shared" si="0"/>
        <v>0</v>
      </c>
      <c r="I29" s="33"/>
      <c r="J29" s="75"/>
      <c r="K29" s="33"/>
      <c r="L29" s="75"/>
      <c r="M29" s="60"/>
      <c r="N29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29" s="53"/>
      <c r="P29" s="35" t="e">
        <f>INDEX('Списъци разходи'!C:D,MATCH('Приложение 9а за Твк Тпс'!O29,'Списъци разходи'!C:C,0),2)</f>
        <v>#N/A</v>
      </c>
    </row>
    <row r="30" spans="3:34" ht="37.5" customHeight="1" x14ac:dyDescent="0.25">
      <c r="C30" s="13">
        <v>5</v>
      </c>
      <c r="D30" s="10"/>
      <c r="E30" s="11"/>
      <c r="F30" s="11"/>
      <c r="G30" s="11"/>
      <c r="H30" s="24">
        <f t="shared" si="0"/>
        <v>0</v>
      </c>
      <c r="I30" s="33"/>
      <c r="J30" s="75"/>
      <c r="K30" s="33"/>
      <c r="L30" s="75"/>
      <c r="M30" s="60"/>
      <c r="N30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30" s="53"/>
      <c r="P30" s="35" t="e">
        <f>INDEX('Списъци разходи'!C:D,MATCH('Приложение 9а за Твк Тпс'!O30,'Списъци разходи'!C:C,0),2)</f>
        <v>#N/A</v>
      </c>
    </row>
    <row r="31" spans="3:34" ht="37.5" customHeight="1" x14ac:dyDescent="0.25">
      <c r="C31" s="13">
        <v>6</v>
      </c>
      <c r="D31" s="10"/>
      <c r="E31" s="11"/>
      <c r="F31" s="11"/>
      <c r="G31" s="11"/>
      <c r="H31" s="24">
        <f t="shared" si="0"/>
        <v>0</v>
      </c>
      <c r="I31" s="33"/>
      <c r="J31" s="75"/>
      <c r="K31" s="33"/>
      <c r="L31" s="75"/>
      <c r="M31" s="60"/>
      <c r="N31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31" s="53"/>
      <c r="P31" s="35" t="e">
        <f>INDEX('Списъци разходи'!C:D,MATCH('Приложение 9а за Твк Тпс'!O31,'Списъци разходи'!C:C,0),2)</f>
        <v>#N/A</v>
      </c>
    </row>
    <row r="32" spans="3:34" ht="37.5" customHeight="1" x14ac:dyDescent="0.25">
      <c r="C32" s="13">
        <v>7</v>
      </c>
      <c r="D32" s="10"/>
      <c r="E32" s="11"/>
      <c r="F32" s="11"/>
      <c r="G32" s="11"/>
      <c r="H32" s="24">
        <f t="shared" si="0"/>
        <v>0</v>
      </c>
      <c r="I32" s="33"/>
      <c r="J32" s="75"/>
      <c r="K32" s="33"/>
      <c r="L32" s="75"/>
      <c r="M32" s="60"/>
      <c r="N32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32" s="53"/>
      <c r="P32" s="35" t="e">
        <f>INDEX('Списъци разходи'!C:D,MATCH('Приложение 9а за Твк Тпс'!O32,'Списъци разходи'!C:C,0),2)</f>
        <v>#N/A</v>
      </c>
    </row>
    <row r="33" spans="3:16" ht="37.5" customHeight="1" x14ac:dyDescent="0.25">
      <c r="C33" s="13">
        <v>8</v>
      </c>
      <c r="D33" s="10"/>
      <c r="E33" s="11"/>
      <c r="F33" s="11"/>
      <c r="G33" s="11"/>
      <c r="H33" s="24">
        <f t="shared" si="0"/>
        <v>0</v>
      </c>
      <c r="I33" s="33"/>
      <c r="J33" s="75"/>
      <c r="K33" s="33"/>
      <c r="L33" s="75"/>
      <c r="M33" s="60"/>
      <c r="N33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33" s="53"/>
      <c r="P33" s="35" t="e">
        <f>INDEX('Списъци разходи'!C:D,MATCH('Приложение 9а за Твк Тпс'!O33,'Списъци разходи'!C:C,0),2)</f>
        <v>#N/A</v>
      </c>
    </row>
    <row r="34" spans="3:16" ht="37.5" customHeight="1" x14ac:dyDescent="0.25">
      <c r="C34" s="13">
        <v>9</v>
      </c>
      <c r="D34" s="10"/>
      <c r="E34" s="11"/>
      <c r="F34" s="11"/>
      <c r="G34" s="11"/>
      <c r="H34" s="24">
        <f t="shared" si="0"/>
        <v>0</v>
      </c>
      <c r="I34" s="33"/>
      <c r="J34" s="75"/>
      <c r="K34" s="33"/>
      <c r="L34" s="75"/>
      <c r="M34" s="60"/>
      <c r="N34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34" s="53"/>
      <c r="P34" s="35" t="e">
        <f>INDEX('Списъци разходи'!C:D,MATCH('Приложение 9а за Твк Тпс'!O34,'Списъци разходи'!C:C,0),2)</f>
        <v>#N/A</v>
      </c>
    </row>
    <row r="35" spans="3:16" ht="37.5" customHeight="1" x14ac:dyDescent="0.25">
      <c r="C35" s="13">
        <v>10</v>
      </c>
      <c r="D35" s="10"/>
      <c r="E35" s="11"/>
      <c r="F35" s="11"/>
      <c r="G35" s="11"/>
      <c r="H35" s="24">
        <f t="shared" si="0"/>
        <v>0</v>
      </c>
      <c r="I35" s="33"/>
      <c r="J35" s="75"/>
      <c r="K35" s="33"/>
      <c r="L35" s="75"/>
      <c r="M35" s="60"/>
      <c r="N35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35" s="53"/>
      <c r="P35" s="35" t="e">
        <f>INDEX('Списъци разходи'!C:D,MATCH('Приложение 9а за Твк Тпс'!O35,'Списъци разходи'!C:C,0),2)</f>
        <v>#N/A</v>
      </c>
    </row>
    <row r="36" spans="3:16" ht="37.5" customHeight="1" x14ac:dyDescent="0.25">
      <c r="C36" s="13">
        <v>11</v>
      </c>
      <c r="D36" s="10"/>
      <c r="E36" s="11"/>
      <c r="F36" s="11"/>
      <c r="G36" s="11"/>
      <c r="H36" s="24">
        <f t="shared" si="0"/>
        <v>0</v>
      </c>
      <c r="I36" s="33"/>
      <c r="J36" s="75"/>
      <c r="K36" s="33"/>
      <c r="L36" s="75"/>
      <c r="M36" s="60"/>
      <c r="N36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36" s="53"/>
      <c r="P36" s="35" t="e">
        <f>INDEX('Списъци разходи'!C:D,MATCH('Приложение 9а за Твк Тпс'!O36,'Списъци разходи'!C:C,0),2)</f>
        <v>#N/A</v>
      </c>
    </row>
    <row r="37" spans="3:16" ht="37.5" customHeight="1" x14ac:dyDescent="0.25">
      <c r="C37" s="13">
        <v>12</v>
      </c>
      <c r="D37" s="10"/>
      <c r="E37" s="11"/>
      <c r="F37" s="11"/>
      <c r="G37" s="11"/>
      <c r="H37" s="24">
        <f t="shared" si="0"/>
        <v>0</v>
      </c>
      <c r="I37" s="33"/>
      <c r="J37" s="75"/>
      <c r="K37" s="33"/>
      <c r="L37" s="75"/>
      <c r="M37" s="60"/>
      <c r="N37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37" s="53"/>
      <c r="P37" s="35" t="e">
        <f>INDEX('Списъци разходи'!C:D,MATCH('Приложение 9а за Твк Тпс'!O37,'Списъци разходи'!C:C,0),2)</f>
        <v>#N/A</v>
      </c>
    </row>
    <row r="38" spans="3:16" ht="37.5" customHeight="1" x14ac:dyDescent="0.25">
      <c r="C38" s="13">
        <v>13</v>
      </c>
      <c r="D38" s="10"/>
      <c r="E38" s="11"/>
      <c r="F38" s="11"/>
      <c r="G38" s="11"/>
      <c r="H38" s="24">
        <f t="shared" si="0"/>
        <v>0</v>
      </c>
      <c r="I38" s="33"/>
      <c r="J38" s="75"/>
      <c r="K38" s="33"/>
      <c r="L38" s="75"/>
      <c r="M38" s="60"/>
      <c r="N38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38" s="53"/>
      <c r="P38" s="35" t="e">
        <f>INDEX('Списъци разходи'!C:D,MATCH('Приложение 9а за Твк Тпс'!O38,'Списъци разходи'!C:C,0),2)</f>
        <v>#N/A</v>
      </c>
    </row>
    <row r="39" spans="3:16" ht="37.5" customHeight="1" x14ac:dyDescent="0.25">
      <c r="C39" s="13">
        <v>14</v>
      </c>
      <c r="D39" s="10"/>
      <c r="E39" s="11"/>
      <c r="F39" s="11"/>
      <c r="G39" s="11"/>
      <c r="H39" s="24">
        <f t="shared" si="0"/>
        <v>0</v>
      </c>
      <c r="I39" s="33"/>
      <c r="J39" s="75"/>
      <c r="K39" s="33"/>
      <c r="L39" s="75"/>
      <c r="M39" s="60"/>
      <c r="N39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39" s="53"/>
      <c r="P39" s="35" t="e">
        <f>INDEX('Списъци разходи'!C:D,MATCH('Приложение 9а за Твк Тпс'!O39,'Списъци разходи'!C:C,0),2)</f>
        <v>#N/A</v>
      </c>
    </row>
    <row r="40" spans="3:16" ht="37.5" customHeight="1" x14ac:dyDescent="0.25">
      <c r="C40" s="13">
        <v>15</v>
      </c>
      <c r="D40" s="10"/>
      <c r="E40" s="11"/>
      <c r="F40" s="11"/>
      <c r="G40" s="11"/>
      <c r="H40" s="24">
        <f t="shared" si="0"/>
        <v>0</v>
      </c>
      <c r="I40" s="33"/>
      <c r="J40" s="75"/>
      <c r="K40" s="33"/>
      <c r="L40" s="75"/>
      <c r="M40" s="60"/>
      <c r="N40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40" s="53"/>
      <c r="P40" s="35" t="e">
        <f>INDEX('Списъци разходи'!C:D,MATCH('Приложение 9а за Твк Тпс'!O40,'Списъци разходи'!C:C,0),2)</f>
        <v>#N/A</v>
      </c>
    </row>
    <row r="41" spans="3:16" ht="37.5" customHeight="1" x14ac:dyDescent="0.25">
      <c r="C41" s="13">
        <v>16</v>
      </c>
      <c r="D41" s="10"/>
      <c r="E41" s="11"/>
      <c r="F41" s="11"/>
      <c r="G41" s="11"/>
      <c r="H41" s="24">
        <f t="shared" si="0"/>
        <v>0</v>
      </c>
      <c r="I41" s="33"/>
      <c r="J41" s="75"/>
      <c r="K41" s="33"/>
      <c r="L41" s="75"/>
      <c r="M41" s="60"/>
      <c r="N41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41" s="53"/>
      <c r="P41" s="35" t="e">
        <f>INDEX('Списъци разходи'!C:D,MATCH('Приложение 9а за Твк Тпс'!O41,'Списъци разходи'!C:C,0),2)</f>
        <v>#N/A</v>
      </c>
    </row>
    <row r="42" spans="3:16" ht="37.5" customHeight="1" x14ac:dyDescent="0.25">
      <c r="C42" s="13">
        <v>17</v>
      </c>
      <c r="D42" s="10"/>
      <c r="E42" s="11"/>
      <c r="F42" s="11"/>
      <c r="G42" s="11"/>
      <c r="H42" s="24">
        <f t="shared" si="0"/>
        <v>0</v>
      </c>
      <c r="I42" s="33"/>
      <c r="J42" s="75"/>
      <c r="K42" s="33"/>
      <c r="L42" s="75"/>
      <c r="M42" s="60"/>
      <c r="N42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42" s="53"/>
      <c r="P42" s="35" t="e">
        <f>INDEX('Списъци разходи'!C:D,MATCH('Приложение 9а за Твк Тпс'!O42,'Списъци разходи'!C:C,0),2)</f>
        <v>#N/A</v>
      </c>
    </row>
    <row r="43" spans="3:16" ht="37.5" customHeight="1" x14ac:dyDescent="0.25">
      <c r="C43" s="13">
        <v>18</v>
      </c>
      <c r="D43" s="10"/>
      <c r="E43" s="11"/>
      <c r="F43" s="11"/>
      <c r="G43" s="11"/>
      <c r="H43" s="24">
        <f t="shared" si="0"/>
        <v>0</v>
      </c>
      <c r="I43" s="33"/>
      <c r="J43" s="75"/>
      <c r="K43" s="33"/>
      <c r="L43" s="75"/>
      <c r="M43" s="60"/>
      <c r="N43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43" s="53"/>
      <c r="P43" s="35" t="e">
        <f>INDEX('Списъци разходи'!C:D,MATCH('Приложение 9а за Твк Тпс'!O43,'Списъци разходи'!C:C,0),2)</f>
        <v>#N/A</v>
      </c>
    </row>
    <row r="44" spans="3:16" ht="37.5" customHeight="1" x14ac:dyDescent="0.25">
      <c r="C44" s="13">
        <v>19</v>
      </c>
      <c r="D44" s="10"/>
      <c r="E44" s="11"/>
      <c r="F44" s="11"/>
      <c r="G44" s="11"/>
      <c r="H44" s="24">
        <f t="shared" si="0"/>
        <v>0</v>
      </c>
      <c r="I44" s="33"/>
      <c r="J44" s="75"/>
      <c r="K44" s="33"/>
      <c r="L44" s="75"/>
      <c r="M44" s="60"/>
      <c r="N44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44" s="53"/>
      <c r="P44" s="35" t="e">
        <f>INDEX('Списъци разходи'!C:D,MATCH('Приложение 9а за Твк Тпс'!O44,'Списъци разходи'!C:C,0),2)</f>
        <v>#N/A</v>
      </c>
    </row>
    <row r="45" spans="3:16" ht="37.5" customHeight="1" x14ac:dyDescent="0.25">
      <c r="C45" s="13">
        <v>20</v>
      </c>
      <c r="D45" s="10"/>
      <c r="E45" s="11"/>
      <c r="F45" s="11"/>
      <c r="G45" s="11"/>
      <c r="H45" s="24">
        <f t="shared" si="0"/>
        <v>0</v>
      </c>
      <c r="I45" s="33"/>
      <c r="J45" s="75"/>
      <c r="K45" s="33"/>
      <c r="L45" s="75"/>
      <c r="M45" s="60"/>
      <c r="N45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45" s="53"/>
      <c r="P45" s="35" t="e">
        <f>INDEX('Списъци разходи'!C:D,MATCH('Приложение 9а за Твк Тпс'!O45,'Списъци разходи'!C:C,0),2)</f>
        <v>#N/A</v>
      </c>
    </row>
    <row r="46" spans="3:16" ht="37.5" customHeight="1" x14ac:dyDescent="0.25">
      <c r="C46" s="13">
        <v>21</v>
      </c>
      <c r="D46" s="10"/>
      <c r="E46" s="11"/>
      <c r="F46" s="11"/>
      <c r="G46" s="11"/>
      <c r="H46" s="24">
        <f t="shared" si="0"/>
        <v>0</v>
      </c>
      <c r="I46" s="33"/>
      <c r="J46" s="75"/>
      <c r="K46" s="33"/>
      <c r="L46" s="75"/>
      <c r="M46" s="60"/>
      <c r="N46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46" s="53"/>
      <c r="P46" s="35" t="e">
        <f>INDEX('Списъци разходи'!C:D,MATCH('Приложение 9а за Твк Тпс'!O46,'Списъци разходи'!C:C,0),2)</f>
        <v>#N/A</v>
      </c>
    </row>
    <row r="47" spans="3:16" ht="37.5" customHeight="1" x14ac:dyDescent="0.25">
      <c r="C47" s="13">
        <v>22</v>
      </c>
      <c r="D47" s="10"/>
      <c r="E47" s="11"/>
      <c r="F47" s="11"/>
      <c r="G47" s="11"/>
      <c r="H47" s="24">
        <f t="shared" si="0"/>
        <v>0</v>
      </c>
      <c r="I47" s="33"/>
      <c r="J47" s="75"/>
      <c r="K47" s="33"/>
      <c r="L47" s="75"/>
      <c r="M47" s="60"/>
      <c r="N47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47" s="53"/>
      <c r="P47" s="35" t="e">
        <f>INDEX('Списъци разходи'!C:D,MATCH('Приложение 9а за Твк Тпс'!O47,'Списъци разходи'!C:C,0),2)</f>
        <v>#N/A</v>
      </c>
    </row>
    <row r="48" spans="3:16" ht="37.5" customHeight="1" x14ac:dyDescent="0.25">
      <c r="C48" s="13">
        <v>23</v>
      </c>
      <c r="D48" s="10"/>
      <c r="E48" s="11"/>
      <c r="F48" s="11"/>
      <c r="G48" s="11"/>
      <c r="H48" s="24">
        <f t="shared" si="0"/>
        <v>0</v>
      </c>
      <c r="I48" s="33"/>
      <c r="J48" s="75"/>
      <c r="K48" s="33"/>
      <c r="L48" s="75"/>
      <c r="M48" s="60"/>
      <c r="N48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48" s="53"/>
      <c r="P48" s="35" t="e">
        <f>INDEX('Списъци разходи'!C:D,MATCH('Приложение 9а за Твк Тпс'!O48,'Списъци разходи'!C:C,0),2)</f>
        <v>#N/A</v>
      </c>
    </row>
    <row r="49" spans="3:16" ht="37.5" customHeight="1" x14ac:dyDescent="0.25">
      <c r="C49" s="13">
        <v>24</v>
      </c>
      <c r="D49" s="10"/>
      <c r="E49" s="11"/>
      <c r="F49" s="11"/>
      <c r="G49" s="11"/>
      <c r="H49" s="24">
        <f t="shared" si="0"/>
        <v>0</v>
      </c>
      <c r="I49" s="33"/>
      <c r="J49" s="75"/>
      <c r="K49" s="33"/>
      <c r="L49" s="75"/>
      <c r="M49" s="60"/>
      <c r="N49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49" s="53"/>
      <c r="P49" s="35" t="e">
        <f>INDEX('Списъци разходи'!C:D,MATCH('Приложение 9а за Твк Тпс'!O49,'Списъци разходи'!C:C,0),2)</f>
        <v>#N/A</v>
      </c>
    </row>
    <row r="50" spans="3:16" ht="37.5" customHeight="1" x14ac:dyDescent="0.25">
      <c r="C50" s="13">
        <v>25</v>
      </c>
      <c r="D50" s="10"/>
      <c r="E50" s="11"/>
      <c r="F50" s="11"/>
      <c r="G50" s="11"/>
      <c r="H50" s="24">
        <f t="shared" si="0"/>
        <v>0</v>
      </c>
      <c r="I50" s="33"/>
      <c r="J50" s="75"/>
      <c r="K50" s="33"/>
      <c r="L50" s="75"/>
      <c r="M50" s="60"/>
      <c r="N50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50" s="53"/>
      <c r="P50" s="35" t="e">
        <f>INDEX('Списъци разходи'!C:D,MATCH('Приложение 9а за Твк Тпс'!O50,'Списъци разходи'!C:C,0),2)</f>
        <v>#N/A</v>
      </c>
    </row>
    <row r="51" spans="3:16" ht="37.5" customHeight="1" x14ac:dyDescent="0.25">
      <c r="C51" s="13">
        <v>26</v>
      </c>
      <c r="D51" s="10"/>
      <c r="E51" s="11"/>
      <c r="F51" s="11"/>
      <c r="G51" s="11"/>
      <c r="H51" s="24">
        <f t="shared" si="0"/>
        <v>0</v>
      </c>
      <c r="I51" s="33"/>
      <c r="J51" s="75"/>
      <c r="K51" s="33"/>
      <c r="L51" s="75"/>
      <c r="M51" s="60"/>
      <c r="N51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51" s="53"/>
      <c r="P51" s="35" t="e">
        <f>INDEX('Списъци разходи'!C:D,MATCH('Приложение 9а за Твк Тпс'!O51,'Списъци разходи'!C:C,0),2)</f>
        <v>#N/A</v>
      </c>
    </row>
    <row r="52" spans="3:16" ht="37.5" customHeight="1" x14ac:dyDescent="0.25">
      <c r="C52" s="13">
        <v>27</v>
      </c>
      <c r="D52" s="10"/>
      <c r="E52" s="11"/>
      <c r="F52" s="11"/>
      <c r="G52" s="11"/>
      <c r="H52" s="24">
        <f t="shared" si="0"/>
        <v>0</v>
      </c>
      <c r="I52" s="33"/>
      <c r="J52" s="75"/>
      <c r="K52" s="33"/>
      <c r="L52" s="75"/>
      <c r="M52" s="60"/>
      <c r="N52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52" s="53"/>
      <c r="P52" s="35" t="e">
        <f>INDEX('Списъци разходи'!C:D,MATCH('Приложение 9а за Твк Тпс'!O52,'Списъци разходи'!C:C,0),2)</f>
        <v>#N/A</v>
      </c>
    </row>
    <row r="53" spans="3:16" ht="37.5" customHeight="1" x14ac:dyDescent="0.25">
      <c r="C53" s="13">
        <v>28</v>
      </c>
      <c r="D53" s="10"/>
      <c r="E53" s="11"/>
      <c r="F53" s="11"/>
      <c r="G53" s="11"/>
      <c r="H53" s="24">
        <f t="shared" si="0"/>
        <v>0</v>
      </c>
      <c r="I53" s="33"/>
      <c r="J53" s="75"/>
      <c r="K53" s="33"/>
      <c r="L53" s="75"/>
      <c r="M53" s="60"/>
      <c r="N53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53" s="53"/>
      <c r="P53" s="35" t="e">
        <f>INDEX('Списъци разходи'!C:D,MATCH('Приложение 9а за Твк Тпс'!O53,'Списъци разходи'!C:C,0),2)</f>
        <v>#N/A</v>
      </c>
    </row>
    <row r="54" spans="3:16" ht="37.5" customHeight="1" x14ac:dyDescent="0.25">
      <c r="C54" s="13">
        <v>29</v>
      </c>
      <c r="D54" s="10"/>
      <c r="E54" s="11"/>
      <c r="F54" s="11"/>
      <c r="G54" s="11"/>
      <c r="H54" s="24">
        <f t="shared" si="0"/>
        <v>0</v>
      </c>
      <c r="I54" s="33"/>
      <c r="J54" s="75"/>
      <c r="K54" s="33"/>
      <c r="L54" s="75"/>
      <c r="M54" s="60"/>
      <c r="N54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54" s="53"/>
      <c r="P54" s="35" t="e">
        <f>INDEX('Списъци разходи'!C:D,MATCH('Приложение 9а за Твк Тпс'!O54,'Списъци разходи'!C:C,0),2)</f>
        <v>#N/A</v>
      </c>
    </row>
    <row r="55" spans="3:16" ht="37.5" customHeight="1" x14ac:dyDescent="0.25">
      <c r="C55" s="13">
        <v>30</v>
      </c>
      <c r="D55" s="10"/>
      <c r="E55" s="11"/>
      <c r="F55" s="11"/>
      <c r="G55" s="11"/>
      <c r="H55" s="24">
        <f t="shared" si="0"/>
        <v>0</v>
      </c>
      <c r="I55" s="33">
        <v>19</v>
      </c>
      <c r="J55" s="75"/>
      <c r="K55" s="33"/>
      <c r="L55" s="75"/>
      <c r="M55" s="60" t="s">
        <v>4</v>
      </c>
      <c r="N55" s="68" t="str">
        <f t="shared" si="1"/>
        <v>Не е допустим за заявяване максимален размер поради маркираните неизпълнени минимални количества елементи и присъствени часове</v>
      </c>
      <c r="O55" s="53"/>
      <c r="P55" s="35" t="e">
        <f>INDEX('Списъци разходи'!C:D,MATCH('Приложение 9а за Твк Тпс'!O55,'Списъци разходи'!C:C,0),2)</f>
        <v>#N/A</v>
      </c>
    </row>
    <row r="56" spans="3:16" x14ac:dyDescent="0.25">
      <c r="C56" s="108" t="s">
        <v>10</v>
      </c>
      <c r="D56" s="108"/>
      <c r="E56" s="108"/>
      <c r="F56" s="16">
        <f>SUM(F26:F55)</f>
        <v>0</v>
      </c>
      <c r="G56" s="16">
        <f t="shared" ref="G56:M56" si="2">SUM(G26:G55)</f>
        <v>100</v>
      </c>
      <c r="H56" s="16"/>
      <c r="I56" s="16">
        <f t="shared" si="2"/>
        <v>29</v>
      </c>
      <c r="J56" s="16"/>
      <c r="K56" s="16"/>
      <c r="L56" s="16"/>
      <c r="M56" s="16">
        <f t="shared" si="2"/>
        <v>0</v>
      </c>
      <c r="N56" s="12"/>
      <c r="O56" s="16"/>
      <c r="P56" s="34" t="e">
        <f>SUM(P26:P55)</f>
        <v>#N/A</v>
      </c>
    </row>
    <row r="57" spans="3:16" ht="15" customHeight="1" x14ac:dyDescent="0.25">
      <c r="C57" s="5"/>
      <c r="D57" s="3"/>
      <c r="E57" s="3"/>
      <c r="F57" s="3"/>
      <c r="G57" s="3"/>
      <c r="H57" s="3"/>
      <c r="I57" s="3"/>
      <c r="J57" s="3"/>
      <c r="K57" s="3"/>
      <c r="L57" s="3"/>
      <c r="O57" s="3"/>
    </row>
    <row r="58" spans="3:16" ht="15" customHeight="1" x14ac:dyDescent="0.25">
      <c r="C58" s="5"/>
      <c r="D58" s="3"/>
      <c r="E58" s="3"/>
      <c r="F58" s="3"/>
      <c r="G58" s="3"/>
      <c r="H58" s="3"/>
      <c r="I58" s="3"/>
      <c r="J58" s="3"/>
      <c r="K58" s="3"/>
      <c r="L58" s="3"/>
      <c r="O58" s="3"/>
    </row>
    <row r="59" spans="3:16" s="1" customFormat="1" ht="33.75" customHeight="1" x14ac:dyDescent="0.25">
      <c r="C59" s="5"/>
      <c r="D59" s="5"/>
      <c r="E59" s="5"/>
      <c r="F59" s="5"/>
      <c r="G59" s="5"/>
      <c r="H59" s="5"/>
      <c r="I59" s="5"/>
      <c r="J59" s="5"/>
      <c r="K59" s="5"/>
      <c r="L59" s="5"/>
      <c r="O59" s="5"/>
    </row>
    <row r="60" spans="3:16" s="1" customFormat="1" ht="19.5" customHeight="1" x14ac:dyDescent="0.25">
      <c r="C60" s="7"/>
      <c r="D60" s="5"/>
      <c r="E60" s="5"/>
      <c r="F60" s="5"/>
      <c r="G60" s="5"/>
      <c r="H60" s="5"/>
      <c r="I60" s="5"/>
      <c r="J60" s="5"/>
      <c r="K60" s="5"/>
      <c r="L60" s="5"/>
      <c r="O60" s="5"/>
    </row>
    <row r="61" spans="3:16" s="1" customFormat="1" ht="29.25" customHeight="1" x14ac:dyDescent="0.25">
      <c r="C61" s="8"/>
      <c r="D61" s="5"/>
      <c r="E61" s="5"/>
      <c r="F61" s="5"/>
      <c r="G61" s="5"/>
      <c r="H61" s="5"/>
      <c r="I61" s="8"/>
      <c r="J61" s="8"/>
      <c r="K61" s="8"/>
      <c r="L61" s="8"/>
      <c r="O61" s="5"/>
    </row>
    <row r="62" spans="3:16" s="1" customFormat="1" ht="31.5" customHeight="1" x14ac:dyDescent="0.25">
      <c r="C62" s="8"/>
      <c r="D62" s="5"/>
      <c r="E62" s="5"/>
      <c r="F62" s="5"/>
      <c r="G62" s="5"/>
      <c r="H62" s="5"/>
      <c r="O62" s="5"/>
    </row>
    <row r="63" spans="3:16" s="1" customFormat="1" ht="15.75" customHeight="1" x14ac:dyDescent="0.25">
      <c r="C63" s="9"/>
      <c r="D63" s="5"/>
      <c r="E63" s="5"/>
      <c r="F63" s="5"/>
      <c r="G63" s="5"/>
      <c r="H63" s="5"/>
      <c r="I63" s="5"/>
      <c r="J63" s="5"/>
      <c r="K63" s="5"/>
      <c r="L63" s="5"/>
      <c r="O63" s="5"/>
    </row>
    <row r="64" spans="3:16" ht="16.5" customHeight="1" x14ac:dyDescent="0.25">
      <c r="C64" s="3"/>
      <c r="D64" s="3"/>
      <c r="E64" s="3"/>
      <c r="F64" s="3"/>
      <c r="G64" s="3"/>
      <c r="H64" s="3"/>
      <c r="I64" s="3"/>
      <c r="J64" s="3"/>
      <c r="K64" s="3"/>
      <c r="L64" s="3"/>
      <c r="O64" s="3"/>
    </row>
    <row r="65" spans="3:15" ht="15.75" x14ac:dyDescent="0.25">
      <c r="C65" s="5"/>
      <c r="D65" s="3"/>
      <c r="E65" s="3"/>
      <c r="F65" s="3"/>
      <c r="G65" s="3"/>
      <c r="H65" s="3"/>
      <c r="I65" s="3"/>
      <c r="J65" s="3"/>
      <c r="K65" s="3"/>
      <c r="L65" s="3"/>
      <c r="O65" s="3"/>
    </row>
    <row r="66" spans="3:15" ht="23.25" customHeight="1" x14ac:dyDescent="0.25">
      <c r="C66" s="5"/>
      <c r="D66" s="3"/>
      <c r="E66" s="3"/>
      <c r="F66" s="3"/>
      <c r="G66" s="3"/>
      <c r="H66" s="3"/>
      <c r="I66" s="3"/>
      <c r="J66" s="3"/>
      <c r="K66" s="3"/>
      <c r="L66" s="3"/>
      <c r="O66" s="3"/>
    </row>
    <row r="67" spans="3:15" ht="15.75" x14ac:dyDescent="0.25">
      <c r="C67" s="3"/>
      <c r="D67" s="3"/>
      <c r="E67" s="3"/>
      <c r="F67" s="3"/>
      <c r="G67" s="3"/>
      <c r="H67" s="3"/>
      <c r="I67" s="3"/>
      <c r="J67" s="3"/>
      <c r="K67" s="3"/>
      <c r="L67" s="3"/>
      <c r="O67" s="3"/>
    </row>
  </sheetData>
  <sheetProtection selectLockedCells="1" selectUnlockedCells="1"/>
  <mergeCells count="17">
    <mergeCell ref="C56:E56"/>
    <mergeCell ref="C12:D12"/>
    <mergeCell ref="C13:D13"/>
    <mergeCell ref="E10:G10"/>
    <mergeCell ref="I23:M23"/>
    <mergeCell ref="C14:D14"/>
    <mergeCell ref="C22:D22"/>
    <mergeCell ref="C23:E23"/>
    <mergeCell ref="C16:D16"/>
    <mergeCell ref="C17:D17"/>
    <mergeCell ref="C18:D18"/>
    <mergeCell ref="C19:D19"/>
    <mergeCell ref="F8:G8"/>
    <mergeCell ref="E9:H9"/>
    <mergeCell ref="C15:D15"/>
    <mergeCell ref="C20:E20"/>
    <mergeCell ref="C21:E21"/>
  </mergeCells>
  <conditionalFormatting sqref="K26:K55">
    <cfRule type="expression" dxfId="3" priority="4">
      <formula>(K26:K56)&lt;$E$18</formula>
    </cfRule>
  </conditionalFormatting>
  <conditionalFormatting sqref="J26:J55">
    <cfRule type="expression" dxfId="2" priority="2">
      <formula>(J26:J56)&lt;$E$17</formula>
    </cfRule>
  </conditionalFormatting>
  <conditionalFormatting sqref="L26:L55">
    <cfRule type="expression" dxfId="1" priority="1">
      <formula>(L26:L55)&lt;$E$19</formula>
    </cfRule>
  </conditionalFormatting>
  <conditionalFormatting sqref="I26:I55">
    <cfRule type="expression" dxfId="0" priority="37">
      <formula>(I26:I55)&lt;$E$16</formula>
    </cfRule>
    <cfRule type="expression" priority="38">
      <formula>$I$26&lt;#REF!</formula>
    </cfRule>
  </conditionalFormatting>
  <dataValidations count="1">
    <dataValidation type="list" allowBlank="1" showInputMessage="1" showErrorMessage="1" sqref="M27:M55">
      <formula1>$AH$24:$AH$25</formula1>
    </dataValidation>
  </dataValidations>
  <pageMargins left="0.7" right="0.7" top="0.75" bottom="0.75" header="0.3" footer="0.3"/>
  <pageSetup paperSize="9" orientation="portrait" horizontalDpi="4294967294" verticalDpi="4294967294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'Списъци разходи'!$Z$2:$Z$5</xm:f>
          </x14:formula1>
          <xm:sqref>E14</xm:sqref>
        </x14:dataValidation>
        <x14:dataValidation type="list" allowBlank="1" showInputMessage="1" showErrorMessage="1">
          <x14:formula1>
            <xm:f>'Списъци разходи'!$C$2:$C$17</xm:f>
          </x14:formula1>
          <xm:sqref>O26:O55</xm:sqref>
        </x14:dataValidation>
        <x14:dataValidation type="list" allowBlank="1" showInputMessage="1" showErrorMessage="1">
          <x14:formula1>
            <xm:f>'Списъци разходи'!$C$21:$C$49</xm:f>
          </x14:formula1>
          <xm:sqref>E22</xm:sqref>
        </x14:dataValidation>
        <x14:dataValidation type="list" allowBlank="1" showInputMessage="1" showErrorMessage="1">
          <x14:formula1>
            <xm:f>'Списъци разходи'!$U$2:$U$4</xm:f>
          </x14:formula1>
          <xm:sqref>M26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6"/>
  <sheetViews>
    <sheetView topLeftCell="C1" workbookViewId="0">
      <selection activeCell="L8" sqref="L8"/>
    </sheetView>
  </sheetViews>
  <sheetFormatPr defaultRowHeight="15" x14ac:dyDescent="0.25"/>
  <cols>
    <col min="2" max="2" width="27.140625" customWidth="1"/>
    <col min="3" max="3" width="73.5703125" customWidth="1"/>
    <col min="4" max="4" width="22.42578125" style="19" customWidth="1"/>
    <col min="7" max="7" width="20.5703125" customWidth="1"/>
    <col min="8" max="8" width="53.28515625" customWidth="1"/>
    <col min="9" max="9" width="20.5703125" customWidth="1"/>
    <col min="11" max="11" width="20.5703125" customWidth="1"/>
    <col min="12" max="12" width="66.140625" customWidth="1"/>
    <col min="13" max="13" width="15.7109375" customWidth="1"/>
    <col min="20" max="20" width="13.42578125" customWidth="1"/>
  </cols>
  <sheetData>
    <row r="1" spans="2:26" ht="15.75" thickBot="1" x14ac:dyDescent="0.3">
      <c r="C1" s="51" t="s">
        <v>53</v>
      </c>
      <c r="D1" s="19" t="s">
        <v>51</v>
      </c>
      <c r="H1" s="50" t="s">
        <v>68</v>
      </c>
      <c r="I1" s="19" t="s">
        <v>51</v>
      </c>
      <c r="L1" s="50" t="s">
        <v>67</v>
      </c>
      <c r="M1" s="19" t="s">
        <v>51</v>
      </c>
    </row>
    <row r="2" spans="2:26" ht="47.25" customHeight="1" x14ac:dyDescent="0.25">
      <c r="B2" s="114" t="s">
        <v>11</v>
      </c>
      <c r="C2" s="38" t="s">
        <v>40</v>
      </c>
      <c r="D2" s="39">
        <v>2396</v>
      </c>
      <c r="G2" s="114" t="s">
        <v>18</v>
      </c>
      <c r="H2" s="38" t="s">
        <v>38</v>
      </c>
      <c r="I2" s="39" t="s">
        <v>16</v>
      </c>
      <c r="K2" s="114" t="s">
        <v>60</v>
      </c>
      <c r="L2" s="38" t="s">
        <v>54</v>
      </c>
      <c r="M2" s="39">
        <v>449</v>
      </c>
      <c r="T2" t="s">
        <v>22</v>
      </c>
      <c r="U2" t="s">
        <v>70</v>
      </c>
      <c r="X2">
        <v>50</v>
      </c>
      <c r="Y2">
        <v>8</v>
      </c>
      <c r="Z2">
        <v>100</v>
      </c>
    </row>
    <row r="3" spans="2:26" ht="30" customHeight="1" x14ac:dyDescent="0.25">
      <c r="B3" s="115"/>
      <c r="C3" s="21" t="s">
        <v>42</v>
      </c>
      <c r="D3" s="41">
        <v>1260</v>
      </c>
      <c r="G3" s="115"/>
      <c r="H3" s="21" t="s">
        <v>24</v>
      </c>
      <c r="I3" s="40">
        <v>1986</v>
      </c>
      <c r="K3" s="115"/>
      <c r="L3" s="21" t="s">
        <v>55</v>
      </c>
      <c r="M3" s="41">
        <v>441</v>
      </c>
      <c r="T3" t="s">
        <v>23</v>
      </c>
      <c r="U3" t="s">
        <v>5</v>
      </c>
      <c r="X3">
        <v>150</v>
      </c>
      <c r="Y3">
        <v>18</v>
      </c>
      <c r="Z3">
        <v>87</v>
      </c>
    </row>
    <row r="4" spans="2:26" ht="31.5" x14ac:dyDescent="0.25">
      <c r="B4" s="115"/>
      <c r="C4" s="21" t="s">
        <v>82</v>
      </c>
      <c r="D4" s="41">
        <v>692</v>
      </c>
      <c r="G4" s="115"/>
      <c r="H4" s="21" t="s">
        <v>25</v>
      </c>
      <c r="I4" s="40">
        <v>1165</v>
      </c>
      <c r="K4" s="115"/>
      <c r="L4" s="21" t="s">
        <v>56</v>
      </c>
      <c r="M4" s="41">
        <v>269</v>
      </c>
      <c r="T4" t="s">
        <v>52</v>
      </c>
      <c r="U4" t="s">
        <v>71</v>
      </c>
      <c r="Z4">
        <v>75</v>
      </c>
    </row>
    <row r="5" spans="2:26" ht="32.25" thickBot="1" x14ac:dyDescent="0.3">
      <c r="B5" s="116"/>
      <c r="C5" s="42" t="s">
        <v>50</v>
      </c>
      <c r="D5" s="45">
        <v>569</v>
      </c>
      <c r="G5" s="115"/>
      <c r="H5" s="21" t="s">
        <v>26</v>
      </c>
      <c r="I5" s="41">
        <v>865</v>
      </c>
      <c r="K5" s="115"/>
      <c r="L5" s="21" t="s">
        <v>57</v>
      </c>
      <c r="M5" s="41">
        <v>260</v>
      </c>
      <c r="Z5">
        <v>54</v>
      </c>
    </row>
    <row r="6" spans="2:26" ht="31.5" x14ac:dyDescent="0.25">
      <c r="B6" s="114" t="s">
        <v>12</v>
      </c>
      <c r="C6" s="38" t="s">
        <v>41</v>
      </c>
      <c r="D6" s="44">
        <v>2047</v>
      </c>
      <c r="G6" s="115"/>
      <c r="H6" s="20" t="s">
        <v>36</v>
      </c>
      <c r="I6" s="41" t="s">
        <v>17</v>
      </c>
      <c r="K6" s="115"/>
      <c r="L6" s="21" t="s">
        <v>58</v>
      </c>
      <c r="M6" s="41">
        <v>144</v>
      </c>
    </row>
    <row r="7" spans="2:26" ht="47.25" x14ac:dyDescent="0.25">
      <c r="B7" s="115"/>
      <c r="C7" s="21" t="s">
        <v>43</v>
      </c>
      <c r="D7" s="41">
        <v>1094</v>
      </c>
      <c r="G7" s="115"/>
      <c r="H7" s="20" t="s">
        <v>27</v>
      </c>
      <c r="I7" s="40">
        <v>1198</v>
      </c>
      <c r="K7" s="115"/>
      <c r="L7" s="21" t="s">
        <v>59</v>
      </c>
      <c r="M7" s="41">
        <v>136</v>
      </c>
    </row>
    <row r="8" spans="2:26" ht="31.5" x14ac:dyDescent="0.25">
      <c r="B8" s="115"/>
      <c r="C8" s="21" t="s">
        <v>44</v>
      </c>
      <c r="D8" s="41">
        <v>610</v>
      </c>
      <c r="G8" s="115"/>
      <c r="H8" s="20" t="s">
        <v>28</v>
      </c>
      <c r="I8" s="40">
        <v>892</v>
      </c>
      <c r="K8" s="115"/>
      <c r="L8" s="21" t="s">
        <v>83</v>
      </c>
      <c r="M8" s="41">
        <v>76</v>
      </c>
    </row>
    <row r="9" spans="2:26" ht="69" customHeight="1" thickBot="1" x14ac:dyDescent="0.3">
      <c r="B9" s="116"/>
      <c r="C9" s="42" t="s">
        <v>45</v>
      </c>
      <c r="D9" s="45">
        <v>494</v>
      </c>
      <c r="G9" s="116"/>
      <c r="H9" s="47" t="s">
        <v>29</v>
      </c>
      <c r="I9" s="43">
        <v>664</v>
      </c>
      <c r="K9" s="115"/>
      <c r="L9" s="20" t="s">
        <v>62</v>
      </c>
      <c r="M9" s="41">
        <v>166</v>
      </c>
    </row>
    <row r="10" spans="2:26" ht="47.25" x14ac:dyDescent="0.25">
      <c r="B10" s="114" t="s">
        <v>13</v>
      </c>
      <c r="C10" s="38" t="s">
        <v>46</v>
      </c>
      <c r="D10" s="39" t="s">
        <v>19</v>
      </c>
      <c r="G10" s="114" t="s">
        <v>15</v>
      </c>
      <c r="H10" s="38" t="s">
        <v>39</v>
      </c>
      <c r="I10" s="44">
        <v>1192</v>
      </c>
      <c r="K10" s="115"/>
      <c r="L10" s="20" t="s">
        <v>63</v>
      </c>
      <c r="M10" s="41">
        <v>158</v>
      </c>
    </row>
    <row r="11" spans="2:26" ht="31.5" x14ac:dyDescent="0.25">
      <c r="B11" s="115"/>
      <c r="C11" s="21" t="s">
        <v>47</v>
      </c>
      <c r="D11" s="40">
        <v>1009</v>
      </c>
      <c r="G11" s="115"/>
      <c r="H11" s="21" t="s">
        <v>30</v>
      </c>
      <c r="I11" s="41">
        <v>642</v>
      </c>
      <c r="K11" s="115"/>
      <c r="L11" s="20" t="s">
        <v>64</v>
      </c>
      <c r="M11" s="41">
        <v>124</v>
      </c>
    </row>
    <row r="12" spans="2:26" ht="31.5" x14ac:dyDescent="0.25">
      <c r="B12" s="115"/>
      <c r="C12" s="21" t="s">
        <v>48</v>
      </c>
      <c r="D12" s="41">
        <v>568</v>
      </c>
      <c r="G12" s="115"/>
      <c r="H12" s="21" t="s">
        <v>31</v>
      </c>
      <c r="I12" s="41">
        <v>346</v>
      </c>
      <c r="K12" s="115"/>
      <c r="L12" s="20" t="s">
        <v>65</v>
      </c>
      <c r="M12" s="41">
        <v>116</v>
      </c>
    </row>
    <row r="13" spans="2:26" ht="32.25" thickBot="1" x14ac:dyDescent="0.3">
      <c r="B13" s="116"/>
      <c r="C13" s="42" t="s">
        <v>49</v>
      </c>
      <c r="D13" s="45">
        <v>465</v>
      </c>
      <c r="G13" s="115"/>
      <c r="H13" s="21" t="s">
        <v>32</v>
      </c>
      <c r="I13" s="41">
        <v>231</v>
      </c>
      <c r="K13" s="115"/>
      <c r="L13" s="20" t="s">
        <v>66</v>
      </c>
      <c r="M13" s="41">
        <v>60</v>
      </c>
    </row>
    <row r="14" spans="2:26" ht="32.25" thickBot="1" x14ac:dyDescent="0.3">
      <c r="B14" s="120" t="s">
        <v>14</v>
      </c>
      <c r="C14" s="38" t="s">
        <v>88</v>
      </c>
      <c r="D14" s="44">
        <v>1304</v>
      </c>
      <c r="G14" s="115"/>
      <c r="H14" s="20" t="s">
        <v>37</v>
      </c>
      <c r="I14" s="41">
        <v>609</v>
      </c>
      <c r="K14" s="116"/>
      <c r="L14" s="42" t="s">
        <v>84</v>
      </c>
      <c r="M14" s="45">
        <v>53</v>
      </c>
    </row>
    <row r="15" spans="2:26" ht="31.5" x14ac:dyDescent="0.25">
      <c r="B15" s="121"/>
      <c r="C15" s="21" t="s">
        <v>89</v>
      </c>
      <c r="D15" s="41">
        <v>732</v>
      </c>
      <c r="G15" s="115"/>
      <c r="H15" s="20" t="s">
        <v>33</v>
      </c>
      <c r="I15" s="41">
        <v>425</v>
      </c>
      <c r="K15" s="117" t="s">
        <v>61</v>
      </c>
      <c r="L15" s="38" t="s">
        <v>85</v>
      </c>
      <c r="M15" s="39">
        <v>108</v>
      </c>
    </row>
    <row r="16" spans="2:26" ht="31.5" x14ac:dyDescent="0.25">
      <c r="B16" s="121"/>
      <c r="C16" s="21" t="s">
        <v>90</v>
      </c>
      <c r="D16" s="41">
        <v>423</v>
      </c>
      <c r="G16" s="115"/>
      <c r="H16" s="20" t="s">
        <v>34</v>
      </c>
      <c r="I16" s="41">
        <v>297</v>
      </c>
      <c r="K16" s="118"/>
      <c r="L16" s="21" t="s">
        <v>86</v>
      </c>
      <c r="M16" s="41">
        <v>65</v>
      </c>
    </row>
    <row r="17" spans="2:13" ht="48" thickBot="1" x14ac:dyDescent="0.3">
      <c r="B17" s="122"/>
      <c r="C17" s="42" t="s">
        <v>91</v>
      </c>
      <c r="D17" s="45">
        <v>324</v>
      </c>
      <c r="G17" s="115"/>
      <c r="H17" s="46" t="s">
        <v>35</v>
      </c>
      <c r="I17" s="41">
        <v>189</v>
      </c>
      <c r="K17" s="118"/>
      <c r="L17" s="21" t="s">
        <v>87</v>
      </c>
      <c r="M17" s="41">
        <v>45</v>
      </c>
    </row>
    <row r="18" spans="2:13" ht="16.5" thickBot="1" x14ac:dyDescent="0.3">
      <c r="B18" s="48"/>
      <c r="G18" s="116"/>
      <c r="H18" s="42" t="s">
        <v>95</v>
      </c>
      <c r="I18" s="45">
        <v>173</v>
      </c>
      <c r="K18" s="119"/>
      <c r="L18" s="42" t="s">
        <v>96</v>
      </c>
      <c r="M18" s="45">
        <v>36</v>
      </c>
    </row>
    <row r="19" spans="2:13" x14ac:dyDescent="0.25">
      <c r="B19" s="49"/>
      <c r="G19" s="36"/>
      <c r="J19" s="49"/>
      <c r="K19" s="48"/>
      <c r="L19" s="49"/>
    </row>
    <row r="20" spans="2:13" x14ac:dyDescent="0.25">
      <c r="G20" s="37"/>
      <c r="J20" s="49"/>
      <c r="K20" s="48"/>
      <c r="L20" s="49"/>
    </row>
    <row r="21" spans="2:13" ht="47.25" customHeight="1" x14ac:dyDescent="0.25">
      <c r="J21" s="49"/>
      <c r="K21" s="49"/>
      <c r="L21" s="49"/>
    </row>
    <row r="26" spans="2:13" ht="63" customHeight="1" x14ac:dyDescent="0.25"/>
    <row r="32" spans="2:13" ht="47.25" customHeight="1" x14ac:dyDescent="0.25"/>
    <row r="46" ht="15.75" customHeight="1" x14ac:dyDescent="0.25"/>
  </sheetData>
  <sheetProtection algorithmName="SHA-512" hashValue="TX6jh0Eo0m6/bvziG1k8XWMKePv4K8X5oxeBaxFrw0E0YXhETztc0xEVwHV4XjBje1Mcr5ckjOe8r2bPyFwb7A==" saltValue="AfWKP1lL93ImoScBzRzXwg==" spinCount="100000" sheet="1" objects="1" scenarios="1" deleteColumns="0" deleteRows="0"/>
  <mergeCells count="8">
    <mergeCell ref="K2:K14"/>
    <mergeCell ref="K15:K18"/>
    <mergeCell ref="G10:G18"/>
    <mergeCell ref="G2:G9"/>
    <mergeCell ref="B2:B5"/>
    <mergeCell ref="B6:B9"/>
    <mergeCell ref="B10:B13"/>
    <mergeCell ref="B14:B17"/>
  </mergeCells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Приложение 9а за курсове </vt:lpstr>
      <vt:lpstr>Приложение 9а за семинари</vt:lpstr>
      <vt:lpstr>Приложение 9а за Твк Тпс</vt:lpstr>
      <vt:lpstr>Списъци разходи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Бонева</dc:creator>
  <cp:lastModifiedBy>АА</cp:lastModifiedBy>
  <cp:lastPrinted>2019-12-10T13:49:32Z</cp:lastPrinted>
  <dcterms:created xsi:type="dcterms:W3CDTF">2019-09-10T08:33:07Z</dcterms:created>
  <dcterms:modified xsi:type="dcterms:W3CDTF">2025-01-14T11:53:57Z</dcterms:modified>
</cp:coreProperties>
</file>